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 ESFONDI 2014-2020\04 IEVIESANA\04-07 SAM 9.3.2. IVk\04-07-05 ATLASES NOLIKUMS\2019-01-21 no CFLA skanosanai\"/>
    </mc:Choice>
  </mc:AlternateContent>
  <xr:revisionPtr revIDLastSave="0" documentId="13_ncr:1_{E08A214C-D9CF-49F3-A0EF-F765F0E02832}" xr6:coauthVersionLast="40" xr6:coauthVersionMax="40" xr10:uidLastSave="{00000000-0000-0000-0000-000000000000}"/>
  <bookViews>
    <workbookView xWindow="0" yWindow="0" windowWidth="28800" windowHeight="12165" tabRatio="812" activeTab="7" xr2:uid="{00000000-000D-0000-FFFF-FFFF00000000}"/>
  </bookViews>
  <sheets>
    <sheet name="Kopsavilkums" sheetId="16" r:id="rId1"/>
    <sheet name="Ģimenes ārsta prakse" sheetId="40" r:id="rId2"/>
    <sheet name="Jaunais lifts" sheetId="34" r:id="rId3"/>
    <sheet name="Saistīta infrastruktūra" sheetId="26" r:id="rId4"/>
    <sheet name="Saistīta infrastruktūra2" sheetId="27" r:id="rId5"/>
    <sheet name="Atbalsta darbības" sheetId="41" r:id="rId6"/>
    <sheet name="Līguma pielikums" sheetId="36" r:id="rId7"/>
    <sheet name="Projekta 2.pielikums" sheetId="37" r:id="rId8"/>
    <sheet name="Pārbaude" sheetId="32" state="hidden" r:id="rId9"/>
  </sheets>
  <definedNames>
    <definedName name="_xlnm.Print_Area" localSheetId="1">'Ģimenes ārsta prakse'!$A$1:$G$29</definedName>
    <definedName name="_xlnm.Print_Area" localSheetId="2">'Jaunais lifts'!$A$1:$F$11</definedName>
    <definedName name="_xlnm.Print_Area" localSheetId="0">Kopsavilkums!$A$1:$P$19</definedName>
    <definedName name="_xlnm.Print_Area" localSheetId="6">'Līguma pielikums'!$A$1:$D$4</definedName>
    <definedName name="_xlnm.Print_Area" localSheetId="7">'Projekta 2.pielikums'!$A$1:$J$12</definedName>
    <definedName name="_xlnm.Print_Area" localSheetId="3">'Saistīta infrastruktūra'!$A$1:$G$12</definedName>
    <definedName name="_xlnm.Print_Area" localSheetId="4">'Saistīta infrastruktūra2'!$A$1:$L$8</definedName>
    <definedName name="_xlnm.Print_Titles" localSheetId="0">Kopsavilkums!$2:$3</definedName>
    <definedName name="solver_adj" localSheetId="7" hidden="1">'Projekta 2.pielikums'!$L$10</definedName>
    <definedName name="solver_cvg" localSheetId="7" hidden="1">0.0001</definedName>
    <definedName name="solver_drv" localSheetId="7" hidden="1">2</definedName>
    <definedName name="solver_eng" localSheetId="7" hidden="1">1</definedName>
    <definedName name="solver_est" localSheetId="7" hidden="1">1</definedName>
    <definedName name="solver_itr" localSheetId="7" hidden="1">2147483647</definedName>
    <definedName name="solver_mip" localSheetId="7" hidden="1">2147483647</definedName>
    <definedName name="solver_mni" localSheetId="7" hidden="1">30</definedName>
    <definedName name="solver_mrt" localSheetId="7" hidden="1">0.075</definedName>
    <definedName name="solver_msl" localSheetId="7" hidden="1">2</definedName>
    <definedName name="solver_neg" localSheetId="7" hidden="1">1</definedName>
    <definedName name="solver_nod" localSheetId="7" hidden="1">2147483647</definedName>
    <definedName name="solver_num" localSheetId="7" hidden="1">0</definedName>
    <definedName name="solver_nwt" localSheetId="7" hidden="1">1</definedName>
    <definedName name="solver_opt" localSheetId="7" hidden="1">'Projekta 2.pielikums'!$I$7</definedName>
    <definedName name="solver_pre" localSheetId="7" hidden="1">0.000001</definedName>
    <definedName name="solver_rbv" localSheetId="7" hidden="1">2</definedName>
    <definedName name="solver_rlx" localSheetId="7" hidden="1">2</definedName>
    <definedName name="solver_rsd" localSheetId="7" hidden="1">0</definedName>
    <definedName name="solver_scl" localSheetId="7" hidden="1">2</definedName>
    <definedName name="solver_sho" localSheetId="7" hidden="1">2</definedName>
    <definedName name="solver_ssz" localSheetId="7" hidden="1">100</definedName>
    <definedName name="solver_tim" localSheetId="7" hidden="1">2147483647</definedName>
    <definedName name="solver_tol" localSheetId="7" hidden="1">0.01</definedName>
    <definedName name="solver_typ" localSheetId="7" hidden="1">3</definedName>
    <definedName name="solver_val" localSheetId="7" hidden="1">971457</definedName>
    <definedName name="solver_ver" localSheetId="7" hidden="1">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36" l="1"/>
  <c r="L11" i="37" l="1"/>
  <c r="G11" i="40" l="1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G28" i="40"/>
  <c r="G29" i="40"/>
  <c r="G9" i="40"/>
  <c r="G10" i="40"/>
  <c r="G8" i="40"/>
  <c r="M13" i="16" l="1"/>
  <c r="C15" i="16"/>
  <c r="C16" i="16"/>
  <c r="B15" i="16" l="1"/>
  <c r="B16" i="16"/>
  <c r="D29" i="40" l="1"/>
  <c r="H11" i="16"/>
  <c r="I11" i="16"/>
  <c r="C11" i="16"/>
  <c r="D11" i="16"/>
  <c r="E11" i="16"/>
  <c r="F11" i="16"/>
  <c r="G11" i="16" s="1"/>
  <c r="B6" i="16"/>
  <c r="B7" i="16"/>
  <c r="B8" i="16"/>
  <c r="B9" i="16"/>
  <c r="B10" i="16"/>
  <c r="B11" i="16"/>
  <c r="B5" i="16"/>
  <c r="J11" i="16"/>
  <c r="I5" i="16"/>
  <c r="I6" i="16"/>
  <c r="I7" i="16"/>
  <c r="H5" i="16"/>
  <c r="H6" i="16"/>
  <c r="H7" i="16"/>
  <c r="F5" i="16"/>
  <c r="F6" i="16"/>
  <c r="F7" i="16"/>
  <c r="E5" i="16"/>
  <c r="E6" i="16"/>
  <c r="E7" i="16"/>
  <c r="D5" i="16"/>
  <c r="D6" i="16"/>
  <c r="D7" i="16"/>
  <c r="C5" i="16"/>
  <c r="C6" i="16"/>
  <c r="C7" i="16"/>
  <c r="G7" i="16" l="1"/>
  <c r="J5" i="16"/>
  <c r="G5" i="16"/>
  <c r="L5" i="16" s="1"/>
  <c r="J7" i="16"/>
  <c r="N7" i="16" s="1"/>
  <c r="O7" i="16" s="1"/>
  <c r="G6" i="16"/>
  <c r="J6" i="16"/>
  <c r="N6" i="16" s="1"/>
  <c r="O6" i="16" s="1"/>
  <c r="N11" i="16"/>
  <c r="O11" i="16" s="1"/>
  <c r="L11" i="16"/>
  <c r="L7" i="16" l="1"/>
  <c r="L6" i="16"/>
  <c r="N5" i="16"/>
  <c r="O5" i="16" s="1"/>
  <c r="C14" i="16"/>
  <c r="C13" i="16" s="1"/>
  <c r="B14" i="16"/>
  <c r="B13" i="16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V10" i="40"/>
  <c r="F10" i="40" s="1"/>
  <c r="J16" i="16" s="1"/>
  <c r="H10" i="40"/>
  <c r="D16" i="16" s="1"/>
  <c r="V9" i="40"/>
  <c r="F9" i="40" s="1"/>
  <c r="J15" i="16" s="1"/>
  <c r="H9" i="40"/>
  <c r="D15" i="16" s="1"/>
  <c r="V8" i="40"/>
  <c r="F8" i="40" s="1"/>
  <c r="H8" i="40"/>
  <c r="D14" i="16" s="1"/>
  <c r="F27" i="40"/>
  <c r="J14" i="16" l="1"/>
  <c r="J13" i="16" s="1"/>
  <c r="V29" i="40"/>
  <c r="W9" i="40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E10" i="40" s="1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W8" i="40"/>
  <c r="F13" i="40"/>
  <c r="F29" i="40" s="1"/>
  <c r="L7" i="37"/>
  <c r="L9" i="37" s="1"/>
  <c r="I14" i="37"/>
  <c r="E17" i="40" l="1"/>
  <c r="E19" i="40"/>
  <c r="E20" i="40"/>
  <c r="G16" i="16"/>
  <c r="X9" i="40"/>
  <c r="E9" i="40"/>
  <c r="E26" i="40"/>
  <c r="E18" i="40"/>
  <c r="X10" i="40"/>
  <c r="E15" i="40"/>
  <c r="E23" i="40"/>
  <c r="E12" i="40"/>
  <c r="E28" i="40"/>
  <c r="E21" i="40"/>
  <c r="E16" i="40"/>
  <c r="E13" i="40"/>
  <c r="E24" i="40"/>
  <c r="E22" i="40"/>
  <c r="E14" i="40"/>
  <c r="W29" i="40"/>
  <c r="X29" i="40" s="1"/>
  <c r="X8" i="40"/>
  <c r="E8" i="40"/>
  <c r="E25" i="40"/>
  <c r="E27" i="40"/>
  <c r="E11" i="40"/>
  <c r="L12" i="37"/>
  <c r="N16" i="16" l="1"/>
  <c r="O16" i="16" s="1"/>
  <c r="L16" i="16"/>
  <c r="G15" i="16"/>
  <c r="E29" i="40"/>
  <c r="G14" i="16"/>
  <c r="M17" i="16"/>
  <c r="C10" i="16"/>
  <c r="D10" i="16"/>
  <c r="E10" i="16"/>
  <c r="F10" i="16"/>
  <c r="H10" i="16"/>
  <c r="I10" i="16"/>
  <c r="C17" i="16"/>
  <c r="B18" i="16"/>
  <c r="B12" i="16"/>
  <c r="M19" i="16" l="1"/>
  <c r="L15" i="16"/>
  <c r="N15" i="16"/>
  <c r="O15" i="16" s="1"/>
  <c r="N14" i="16"/>
  <c r="G13" i="16"/>
  <c r="L13" i="16" s="1"/>
  <c r="L14" i="16"/>
  <c r="A7" i="34"/>
  <c r="F7" i="34"/>
  <c r="B7" i="34"/>
  <c r="A8" i="34"/>
  <c r="A5" i="34"/>
  <c r="A6" i="34"/>
  <c r="G10" i="16"/>
  <c r="J10" i="16"/>
  <c r="A4" i="36" l="1"/>
  <c r="L14" i="37" s="1"/>
  <c r="B5" i="41"/>
  <c r="B7" i="41" s="1"/>
  <c r="O14" i="16"/>
  <c r="O13" i="16" s="1"/>
  <c r="N13" i="16"/>
  <c r="E10" i="37"/>
  <c r="C8" i="37"/>
  <c r="H5" i="37"/>
  <c r="H10" i="37"/>
  <c r="F8" i="37"/>
  <c r="D6" i="37"/>
  <c r="B5" i="37"/>
  <c r="D8" i="37"/>
  <c r="B8" i="37"/>
  <c r="E8" i="37"/>
  <c r="B6" i="37"/>
  <c r="C10" i="37"/>
  <c r="F5" i="37"/>
  <c r="F6" i="37"/>
  <c r="C5" i="37"/>
  <c r="H8" i="37"/>
  <c r="B10" i="37"/>
  <c r="G8" i="37"/>
  <c r="E6" i="37"/>
  <c r="F10" i="37"/>
  <c r="E5" i="37"/>
  <c r="H6" i="37"/>
  <c r="G10" i="37"/>
  <c r="C6" i="37"/>
  <c r="D5" i="37"/>
  <c r="G6" i="37"/>
  <c r="D10" i="37"/>
  <c r="G5" i="37"/>
  <c r="N10" i="16"/>
  <c r="C7" i="34"/>
  <c r="D7" i="34"/>
  <c r="H7" i="34"/>
  <c r="L10" i="16"/>
  <c r="E11" i="37" l="1"/>
  <c r="H11" i="37"/>
  <c r="I10" i="37"/>
  <c r="D7" i="37"/>
  <c r="D9" i="37" s="1"/>
  <c r="B11" i="37"/>
  <c r="G11" i="37"/>
  <c r="H7" i="37"/>
  <c r="H9" i="37" s="1"/>
  <c r="G7" i="37"/>
  <c r="G9" i="37" s="1"/>
  <c r="C11" i="37"/>
  <c r="D11" i="37"/>
  <c r="I8" i="37"/>
  <c r="I6" i="37"/>
  <c r="E7" i="37"/>
  <c r="E9" i="37" s="1"/>
  <c r="C7" i="37"/>
  <c r="C9" i="37" s="1"/>
  <c r="F7" i="37"/>
  <c r="F9" i="37" s="1"/>
  <c r="F11" i="37"/>
  <c r="O10" i="16"/>
  <c r="E7" i="34"/>
  <c r="G7" i="34" s="1"/>
  <c r="C4" i="32"/>
  <c r="E12" i="37" l="1"/>
  <c r="H12" i="37"/>
  <c r="G12" i="37"/>
  <c r="F12" i="37"/>
  <c r="I11" i="37"/>
  <c r="C12" i="37"/>
  <c r="D12" i="37"/>
  <c r="C10" i="36"/>
  <c r="C12" i="16"/>
  <c r="D12" i="16"/>
  <c r="F8" i="34" l="1"/>
  <c r="B8" i="34"/>
  <c r="C8" i="16"/>
  <c r="E8" i="16"/>
  <c r="F8" i="16"/>
  <c r="H8" i="16"/>
  <c r="I8" i="16"/>
  <c r="I9" i="16"/>
  <c r="H9" i="16"/>
  <c r="F9" i="16"/>
  <c r="E9" i="16"/>
  <c r="D9" i="16"/>
  <c r="C9" i="16"/>
  <c r="G8" i="16" l="1"/>
  <c r="B5" i="34"/>
  <c r="H8" i="34"/>
  <c r="B6" i="34"/>
  <c r="F6" i="34"/>
  <c r="J9" i="16"/>
  <c r="G9" i="16"/>
  <c r="J8" i="16"/>
  <c r="D8" i="16"/>
  <c r="D8" i="27" l="1"/>
  <c r="N8" i="16"/>
  <c r="N9" i="16"/>
  <c r="C5" i="34"/>
  <c r="D6" i="34"/>
  <c r="H6" i="34"/>
  <c r="C6" i="34"/>
  <c r="F5" i="34"/>
  <c r="D5" i="34"/>
  <c r="L8" i="16"/>
  <c r="L9" i="16"/>
  <c r="F9" i="34" l="1"/>
  <c r="D18" i="16" s="1"/>
  <c r="D17" i="16" s="1"/>
  <c r="E5" i="34"/>
  <c r="G5" i="34" s="1"/>
  <c r="H5" i="34"/>
  <c r="H9" i="34" s="1"/>
  <c r="O8" i="16"/>
  <c r="E6" i="34"/>
  <c r="G6" i="34" s="1"/>
  <c r="K6" i="27" l="1"/>
  <c r="K7" i="27"/>
  <c r="O9" i="16" l="1"/>
  <c r="L6" i="27" l="1"/>
  <c r="G12" i="16" l="1"/>
  <c r="J12" i="16" s="1"/>
  <c r="D8" i="34" l="1"/>
  <c r="N12" i="16"/>
  <c r="L12" i="16"/>
  <c r="G8" i="27" s="1"/>
  <c r="C8" i="34"/>
  <c r="E8" i="34" l="1"/>
  <c r="G8" i="34" s="1"/>
  <c r="G9" i="34" s="1"/>
  <c r="F10" i="34" s="1"/>
  <c r="G18" i="16" s="1"/>
  <c r="O12" i="16"/>
  <c r="L7" i="27"/>
  <c r="F11" i="34" l="1"/>
  <c r="J18" i="16" s="1"/>
  <c r="J17" i="16" s="1"/>
  <c r="G17" i="16"/>
  <c r="N18" i="16" l="1"/>
  <c r="L17" i="16"/>
  <c r="L18" i="16"/>
  <c r="N17" i="16" l="1"/>
  <c r="O18" i="16"/>
  <c r="O17" i="16" s="1"/>
  <c r="O19" i="16" s="1"/>
  <c r="E5" i="41" s="1"/>
  <c r="N19" i="16" l="1"/>
  <c r="B2" i="32" s="1"/>
  <c r="D2" i="32" s="1"/>
  <c r="B3" i="32"/>
  <c r="D3" i="32" s="1"/>
  <c r="B4" i="36" l="1"/>
  <c r="C4" i="36" s="1"/>
  <c r="C9" i="36" s="1"/>
  <c r="C8" i="36" s="1"/>
  <c r="D5" i="41"/>
  <c r="C5" i="41" s="1"/>
  <c r="D4" i="32"/>
  <c r="B4" i="32"/>
  <c r="I5" i="37"/>
  <c r="B7" i="37"/>
  <c r="B9" i="37" s="1"/>
  <c r="D6" i="41" l="1"/>
  <c r="E6" i="41" s="1"/>
  <c r="D4" i="41"/>
  <c r="B9" i="36"/>
  <c r="N8" i="37"/>
  <c r="I9" i="37"/>
  <c r="B12" i="37"/>
  <c r="I12" i="37" s="1"/>
  <c r="I7" i="37"/>
  <c r="D7" i="41" l="1"/>
  <c r="E4" i="41"/>
  <c r="E7" i="41" s="1"/>
  <c r="O8" i="37"/>
  <c r="B8" i="36"/>
  <c r="J6" i="37"/>
  <c r="J9" i="37"/>
  <c r="J10" i="37"/>
  <c r="J11" i="37"/>
  <c r="J12" i="37"/>
  <c r="J8" i="37"/>
  <c r="J5" i="37"/>
  <c r="J7" i="37"/>
</calcChain>
</file>

<file path=xl/sharedStrings.xml><?xml version="1.0" encoding="utf-8"?>
<sst xmlns="http://schemas.openxmlformats.org/spreadsheetml/2006/main" count="586" uniqueCount="138">
  <si>
    <t>Uzņemšanas nodaļa</t>
  </si>
  <si>
    <t>Reanimācijas nodaļa</t>
  </si>
  <si>
    <t>Laboratorija</t>
  </si>
  <si>
    <t>Ambulators</t>
  </si>
  <si>
    <t>Struktūrvienība</t>
  </si>
  <si>
    <t>Platība</t>
  </si>
  <si>
    <t>KOPĀ:</t>
  </si>
  <si>
    <t>Maksas pakalpojumu sniegšanas laiks</t>
  </si>
  <si>
    <t>Valsts pakalpojumu sniegšanas laiks</t>
  </si>
  <si>
    <t>Informācijas avots</t>
  </si>
  <si>
    <t>Operāciju bloks</t>
  </si>
  <si>
    <t>Slēgta tipa aptieka</t>
  </si>
  <si>
    <t xml:space="preserve">
</t>
  </si>
  <si>
    <t>Ārstēšanas ilgums [stundas]</t>
  </si>
  <si>
    <t>Kopējais laiks [stundas]</t>
  </si>
  <si>
    <t>Infrastruktūras izmantošanas proporcija sabiedriskiem pakalpojumiem [%]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</si>
  <si>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</si>
  <si>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</si>
  <si>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Dzemdību nodaļa</t>
  </si>
  <si>
    <t>Kopā:</t>
  </si>
  <si>
    <t>Pacientu / darbību / vienību skaits gadā</t>
  </si>
  <si>
    <t xml:space="preserve">Laboratorija </t>
  </si>
  <si>
    <t>Pacientu / darbību skaits gadā</t>
  </si>
  <si>
    <t>Ārējie klienti</t>
  </si>
  <si>
    <t>Stacionārs 
(t.sk. dienas stacionārs)</t>
  </si>
  <si>
    <t>Pakalpojumu daudzums</t>
  </si>
  <si>
    <t>Iekšējie klienti</t>
  </si>
  <si>
    <t>Patoloģijas struktūr-vienība</t>
  </si>
  <si>
    <t>Diagnostiskās struktūr-vienība</t>
  </si>
  <si>
    <t>Vidējā laika proporcija</t>
  </si>
  <si>
    <t>Pakalpojumu daudzums, kas attiecināms uz valsts  pakalpojumiem</t>
  </si>
  <si>
    <t>Pakalpojumu daudzums, kas attiecināms uz maksas  pakalpojumiem</t>
  </si>
  <si>
    <t>Publiskais finansējums</t>
  </si>
  <si>
    <t>Privātais finansējums</t>
  </si>
  <si>
    <t>Aprēķinātais</t>
  </si>
  <si>
    <t>Reālais</t>
  </si>
  <si>
    <t>Nepieciešamā korekcija</t>
  </si>
  <si>
    <t>Dienas stacionārs*</t>
  </si>
  <si>
    <t>*Dienas stacionāra pakalpojumi tiek sniegti diennakts stacionārā, līdz ar to dienas stacionāra pacienti uzskaitīti pie diennakts stacionāra</t>
  </si>
  <si>
    <t>Vidējais darba laiks gadā [stundas]</t>
  </si>
  <si>
    <t>Informācija par struktūrvienībām, kurām var noteikt laika sadalījumu pēc pacientu skaita un ārstēšanas ilguma</t>
  </si>
  <si>
    <t>Informācija par struktūrvienībām, kurām var noteikt laika sadalījumu pēc pakalpojumu skaita</t>
  </si>
  <si>
    <t xml:space="preserve">Darba laiks (L) </t>
  </si>
  <si>
    <t>Infromācija par infrastruktūru, kurai nav iespējams noteikt izmantošanas laiku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</si>
  <si>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</si>
  <si>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</si>
  <si>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</si>
  <si>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</si>
  <si>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>Saistītās struktūrvienības</t>
  </si>
  <si>
    <t>Izmantošanas laiks gadā (Lmax)</t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</si>
  <si>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</si>
  <si>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</si>
  <si>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Cita darbība [stundas gadā]</t>
  </si>
  <si>
    <t>Kopsavilkums</t>
  </si>
  <si>
    <t>Ar ārsta nosūtījumu (valsts apmāksatais pakalpojums)</t>
  </si>
  <si>
    <t>Citi klienti (maksas pakalpojums)</t>
  </si>
  <si>
    <t>Maksimālais publiskais finansējums [EUR]</t>
  </si>
  <si>
    <t>Minimālais privātais finansējums [EUR]</t>
  </si>
  <si>
    <t>Ķirurģijas nodaļa</t>
  </si>
  <si>
    <t>Terapijas nodaļa</t>
  </si>
  <si>
    <t>Jaunu liftu ierīkošana</t>
  </si>
  <si>
    <t>Attības izmaksas [EUR]</t>
  </si>
  <si>
    <t>Publisko izmaksu maksimālā un privāto izmaksu minimālā apjoma aprēķins (EUR)</t>
  </si>
  <si>
    <t>Kopējais finansējums (EUR)</t>
  </si>
  <si>
    <t>Atsauce uz finansējuma saņēmēja rīkojumu, ar kuru apstiprināts informāciju pamatojošs aprēķins</t>
  </si>
  <si>
    <t>3 = 1 – 2</t>
  </si>
  <si>
    <t xml:space="preserve">
</t>
  </si>
  <si>
    <t>Finansēšanas plāns</t>
  </si>
  <si>
    <t>Finansējuma avots</t>
  </si>
  <si>
    <t>Kopējās attiecināmās izmaksas</t>
  </si>
  <si>
    <t>Kopējās izmaksas</t>
  </si>
  <si>
    <t>Summa</t>
  </si>
  <si>
    <t>2019.gads</t>
  </si>
  <si>
    <t>2020.gads</t>
  </si>
  <si>
    <t>2021.gads</t>
  </si>
  <si>
    <t>2022.gads</t>
  </si>
  <si>
    <t>Kopā</t>
  </si>
  <si>
    <t>%</t>
  </si>
  <si>
    <t>Eiropas Reģionālās attīstības fonda finansējums</t>
  </si>
  <si>
    <t>% no attiecināmajām izmaksām</t>
  </si>
  <si>
    <t>Kopējās neattiecināmās izmaksas</t>
  </si>
  <si>
    <t>Pārbaude</t>
  </si>
  <si>
    <t>Aprēķins:</t>
  </si>
  <si>
    <t>Projekts</t>
  </si>
  <si>
    <t>Cita saistītā infrastruktūra (tai skaitā ārējā renovācija un rekonstrukcija)</t>
  </si>
  <si>
    <t>Kopējās izmaksas
[EUR]</t>
  </si>
  <si>
    <t>Finansējuma avota intensitāte</t>
  </si>
  <si>
    <t>Izmaksu sadalījums pa gadiem (%)</t>
  </si>
  <si>
    <t>Nr.</t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</si>
  <si>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</si>
  <si>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</si>
  <si>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</si>
  <si>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</si>
  <si>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Mēnesis, gads</t>
  </si>
  <si>
    <t>Ģimenes ārsts vai pediatrs, prakse (vārds, uzvārds, prakses nosaukums)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</si>
  <si>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</si>
  <si>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Finansējuma saņēmēja sniegtie dati par 12 kalendārajiem mēnešiem (pārskata periods pēc izvēles, attiecīgi precizējot 6.rindu)</t>
  </si>
  <si>
    <r>
      <t>Plātība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</si>
  <si>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</si>
  <si>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</si>
  <si>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t>7=5/(5+6)*100</t>
  </si>
  <si>
    <t>Finansējuma saņēmēja sniegtie dati  par 12 kalendārajiem mēnešiem (pārskata periodam jāsakrīt ar 8.kolonnā norādīto)</t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</si>
  <si>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</si>
  <si>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Vārds, uzvārds, prakses nosaukums</t>
  </si>
  <si>
    <t>9</t>
  </si>
  <si>
    <t>9.1</t>
  </si>
  <si>
    <t>10</t>
  </si>
  <si>
    <t>Informācija par ģimenes ārstu praksēm</t>
  </si>
  <si>
    <t>Ģimenes ārstu prakse I</t>
  </si>
  <si>
    <t>Ģimenes ārstu prakse II</t>
  </si>
  <si>
    <t>Ģimenes ārstu prakse III</t>
  </si>
  <si>
    <t>Atbalsta darbību finansējuma proporcijas aprēķins</t>
  </si>
  <si>
    <t>Apakšaktivitāte</t>
  </si>
  <si>
    <t>Tehniskā projekta izstrāde</t>
  </si>
  <si>
    <t>-</t>
  </si>
  <si>
    <t>Iekšējās renovācijas darbi</t>
  </si>
  <si>
    <t>Būvuzraudzība</t>
  </si>
  <si>
    <t>Aktivitāte kopā</t>
  </si>
  <si>
    <t>2023.gads</t>
  </si>
  <si>
    <t>5=3/(3+4)*100</t>
  </si>
  <si>
    <t>2024.gads</t>
  </si>
  <si>
    <t>2025.gads</t>
  </si>
  <si>
    <t>7=5*6</t>
  </si>
  <si>
    <t>10=8*9</t>
  </si>
  <si>
    <t>12=7/(7+10+11)*100</t>
  </si>
  <si>
    <t>14=7/(7+10+11)*13</t>
  </si>
  <si>
    <t>15=13-14</t>
  </si>
  <si>
    <t>Kopējās izmaksas
(EUR)</t>
  </si>
  <si>
    <t>Aprēķinātā publisko izmaksu proporcija
(%)*</t>
  </si>
  <si>
    <t>Publisko izmaksu maksimālais apmērs
(EUR)</t>
  </si>
  <si>
    <t>Privāto izmaksu minimālais apmērs
(EUR)</t>
  </si>
  <si>
    <t>Maksimālais publiskais finansējums 
(EUR)</t>
  </si>
  <si>
    <t>Minimālais privātais finansējums 
(EUR)</t>
  </si>
  <si>
    <t>5=2-4</t>
  </si>
  <si>
    <t>Valsts budžeta finansējums</t>
  </si>
  <si>
    <t>Publiskās attiecināmās izmaksas</t>
  </si>
  <si>
    <t>Privātās attiecināmās izmaksas</t>
  </si>
  <si>
    <t>Privātās neattiecināmās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</si>
</sst>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%"/>
  </numFmts>
  <fonts count="3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u/>
      <sz val="14"/>
      <name val="Arial Narrow"/>
      <family val="2"/>
      <charset val="186"/>
    </font>
    <font>
      <sz val="11"/>
      <name val="Arial Narrow"/>
      <family val="2"/>
      <charset val="186"/>
    </font>
    <font>
      <b/>
      <sz val="12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2"/>
      <name val="Arial Narrow"/>
      <family val="2"/>
      <charset val="186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i/>
      <sz val="12"/>
      <name val="Arial Narrow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0" fillId="0" borderId="0" xfId="0" applyFill="1" applyBorder="1" applyAlignment="1"/>
    <xf numFmtId="4" fontId="0" fillId="0" borderId="7" xfId="0" applyNumberFormat="1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4" fontId="2" fillId="2" borderId="3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ont="1" applyFill="1"/>
    <xf numFmtId="0" fontId="8" fillId="0" borderId="0" xfId="0" applyFont="1" applyFill="1" applyBorder="1" applyAlignment="1"/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2" fillId="2" borderId="34" xfId="0" applyNumberFormat="1" applyFont="1" applyFill="1" applyBorder="1" applyAlignment="1">
      <alignment horizontal="center" vertical="center" wrapText="1"/>
    </xf>
    <xf numFmtId="4" fontId="2" fillId="2" borderId="35" xfId="0" applyNumberFormat="1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5" xfId="1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0" fillId="3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4" fontId="0" fillId="0" borderId="7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37" xfId="0" applyNumberFormat="1" applyFill="1" applyBorder="1" applyAlignment="1">
      <alignment horizontal="center" vertical="center" wrapText="1"/>
    </xf>
    <xf numFmtId="10" fontId="0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37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4" fontId="0" fillId="0" borderId="19" xfId="0" applyNumberFormat="1" applyFill="1" applyBorder="1" applyAlignment="1">
      <alignment horizontal="center" vertical="center" wrapText="1"/>
    </xf>
    <xf numFmtId="4" fontId="0" fillId="0" borderId="20" xfId="0" applyNumberForma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vertical="center" wrapText="1"/>
    </xf>
    <xf numFmtId="4" fontId="0" fillId="0" borderId="3" xfId="0" applyNumberFormat="1" applyFont="1" applyFill="1" applyBorder="1" applyAlignment="1">
      <alignment vertical="center" wrapText="1"/>
    </xf>
    <xf numFmtId="4" fontId="0" fillId="0" borderId="18" xfId="0" applyNumberFormat="1" applyFont="1" applyFill="1" applyBorder="1" applyAlignment="1">
      <alignment vertical="center" wrapText="1"/>
    </xf>
    <xf numFmtId="4" fontId="0" fillId="0" borderId="6" xfId="0" applyNumberFormat="1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4" fontId="0" fillId="0" borderId="7" xfId="0" applyNumberFormat="1" applyFill="1" applyBorder="1" applyAlignment="1">
      <alignment vertical="center"/>
    </xf>
    <xf numFmtId="4" fontId="0" fillId="0" borderId="20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0" fontId="4" fillId="0" borderId="29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30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0" xfId="0" applyFont="1" applyFill="1"/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/>
    </xf>
    <xf numFmtId="10" fontId="0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1" fillId="8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 indent="3"/>
    </xf>
    <xf numFmtId="4" fontId="23" fillId="0" borderId="1" xfId="0" applyNumberFormat="1" applyFont="1" applyFill="1" applyBorder="1" applyAlignment="1">
      <alignment vertical="center"/>
    </xf>
    <xf numFmtId="4" fontId="21" fillId="0" borderId="1" xfId="0" applyNumberFormat="1" applyFont="1" applyFill="1" applyBorder="1" applyAlignment="1">
      <alignment vertical="center"/>
    </xf>
    <xf numFmtId="10" fontId="23" fillId="0" borderId="1" xfId="1" applyNumberFormat="1" applyFont="1" applyFill="1" applyBorder="1" applyAlignment="1">
      <alignment horizontal="right" vertical="center" wrapText="1"/>
    </xf>
    <xf numFmtId="9" fontId="18" fillId="0" borderId="1" xfId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left" vertical="center" wrapText="1" indent="2"/>
    </xf>
    <xf numFmtId="4" fontId="21" fillId="7" borderId="1" xfId="0" applyNumberFormat="1" applyFont="1" applyFill="1" applyBorder="1" applyAlignment="1">
      <alignment vertical="center"/>
    </xf>
    <xf numFmtId="10" fontId="21" fillId="7" borderId="1" xfId="1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 indent="2"/>
    </xf>
    <xf numFmtId="0" fontId="21" fillId="6" borderId="1" xfId="0" applyFont="1" applyFill="1" applyBorder="1" applyAlignment="1">
      <alignment horizontal="left" vertical="center" wrapText="1" indent="1"/>
    </xf>
    <xf numFmtId="4" fontId="21" fillId="6" borderId="1" xfId="0" applyNumberFormat="1" applyFont="1" applyFill="1" applyBorder="1" applyAlignment="1">
      <alignment vertical="center"/>
    </xf>
    <xf numFmtId="10" fontId="23" fillId="6" borderId="1" xfId="1" applyNumberFormat="1" applyFont="1" applyFill="1" applyBorder="1" applyAlignment="1">
      <alignment horizontal="right" vertical="center" wrapText="1"/>
    </xf>
    <xf numFmtId="10" fontId="21" fillId="6" borderId="1" xfId="1" applyNumberFormat="1" applyFont="1" applyFill="1" applyBorder="1" applyAlignment="1">
      <alignment horizontal="right" vertical="center" wrapText="1"/>
    </xf>
    <xf numFmtId="4" fontId="21" fillId="8" borderId="1" xfId="0" applyNumberFormat="1" applyFont="1" applyFill="1" applyBorder="1" applyAlignment="1">
      <alignment vertical="center"/>
    </xf>
    <xf numFmtId="10" fontId="21" fillId="8" borderId="1" xfId="1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43" fontId="18" fillId="0" borderId="1" xfId="2" applyFont="1" applyBorder="1" applyAlignment="1">
      <alignment horizontal="center" vertical="center"/>
    </xf>
    <xf numFmtId="4" fontId="18" fillId="0" borderId="0" xfId="0" applyNumberFormat="1" applyFont="1" applyAlignment="1">
      <alignment vertical="center"/>
    </xf>
    <xf numFmtId="1" fontId="18" fillId="0" borderId="0" xfId="1" applyNumberFormat="1" applyFont="1" applyAlignment="1">
      <alignment vertical="center"/>
    </xf>
    <xf numFmtId="0" fontId="24" fillId="3" borderId="0" xfId="0" applyFont="1" applyFill="1" applyProtection="1"/>
    <xf numFmtId="0" fontId="24" fillId="9" borderId="1" xfId="0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 wrapText="1"/>
    </xf>
    <xf numFmtId="4" fontId="26" fillId="3" borderId="1" xfId="0" applyNumberFormat="1" applyFont="1" applyFill="1" applyBorder="1" applyAlignment="1" applyProtection="1">
      <alignment horizontal="center" vertical="center" wrapText="1"/>
    </xf>
    <xf numFmtId="3" fontId="31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3" fontId="31" fillId="0" borderId="1" xfId="0" applyNumberFormat="1" applyFont="1" applyFill="1" applyBorder="1" applyAlignment="1" applyProtection="1">
      <alignment horizontal="center" vertical="center"/>
    </xf>
    <xf numFmtId="9" fontId="31" fillId="0" borderId="1" xfId="0" applyNumberFormat="1" applyFont="1" applyFill="1" applyBorder="1" applyAlignment="1" applyProtection="1">
      <alignment horizontal="center" vertical="center"/>
    </xf>
    <xf numFmtId="3" fontId="24" fillId="3" borderId="1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Protection="1"/>
    <xf numFmtId="0" fontId="27" fillId="3" borderId="1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17" fontId="29" fillId="9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0" fillId="0" borderId="25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center" vertical="center" wrapText="1"/>
    </xf>
    <xf numFmtId="4" fontId="0" fillId="0" borderId="37" xfId="0" applyNumberFormat="1" applyFont="1" applyFill="1" applyBorder="1" applyAlignment="1">
      <alignment horizontal="center" vertical="center" wrapText="1"/>
    </xf>
    <xf numFmtId="10" fontId="1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right" vertical="center" wrapText="1"/>
    </xf>
    <xf numFmtId="4" fontId="0" fillId="0" borderId="7" xfId="0" applyNumberFormat="1" applyFont="1" applyFill="1" applyBorder="1" applyAlignment="1">
      <alignment horizontal="right" vertical="center" wrapText="1"/>
    </xf>
    <xf numFmtId="4" fontId="0" fillId="0" borderId="42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10" fontId="2" fillId="0" borderId="6" xfId="1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3" fontId="24" fillId="3" borderId="41" xfId="0" applyNumberFormat="1" applyFont="1" applyFill="1" applyBorder="1" applyAlignment="1" applyProtection="1">
      <alignment horizontal="center"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30" fillId="3" borderId="2" xfId="0" applyFont="1" applyFill="1" applyBorder="1" applyAlignment="1" applyProtection="1">
      <alignment horizontal="center" vertical="center" wrapText="1"/>
    </xf>
    <xf numFmtId="4" fontId="26" fillId="3" borderId="2" xfId="0" applyNumberFormat="1" applyFont="1" applyFill="1" applyBorder="1" applyAlignment="1" applyProtection="1">
      <alignment horizontal="center" vertical="center" wrapText="1"/>
    </xf>
    <xf numFmtId="165" fontId="22" fillId="0" borderId="1" xfId="1" applyNumberFormat="1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8" fillId="9" borderId="47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vertical="center"/>
    </xf>
    <xf numFmtId="10" fontId="0" fillId="0" borderId="3" xfId="1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 wrapText="1"/>
    </xf>
    <xf numFmtId="4" fontId="0" fillId="0" borderId="8" xfId="0" applyNumberFormat="1" applyFont="1" applyFill="1" applyBorder="1" applyAlignment="1">
      <alignment vertical="center" wrapText="1"/>
    </xf>
    <xf numFmtId="4" fontId="0" fillId="0" borderId="9" xfId="0" applyNumberFormat="1" applyFont="1" applyFill="1" applyBorder="1" applyAlignment="1">
      <alignment vertical="center" wrapText="1"/>
    </xf>
    <xf numFmtId="4" fontId="0" fillId="0" borderId="15" xfId="0" applyNumberFormat="1" applyFont="1" applyFill="1" applyBorder="1" applyAlignment="1">
      <alignment vertical="center" wrapText="1"/>
    </xf>
    <xf numFmtId="0" fontId="0" fillId="0" borderId="17" xfId="0" applyFont="1" applyFill="1" applyBorder="1" applyAlignment="1">
      <alignment horizontal="justify" vertical="center" wrapText="1"/>
    </xf>
    <xf numFmtId="4" fontId="0" fillId="0" borderId="18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justify" vertical="center" wrapText="1"/>
    </xf>
    <xf numFmtId="4" fontId="0" fillId="0" borderId="6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0" fontId="28" fillId="9" borderId="59" xfId="0" applyFont="1" applyFill="1" applyBorder="1" applyAlignment="1" applyProtection="1">
      <alignment horizontal="center" vertical="center" wrapText="1"/>
    </xf>
    <xf numFmtId="3" fontId="31" fillId="0" borderId="41" xfId="0" applyNumberFormat="1" applyFont="1" applyFill="1" applyBorder="1" applyAlignment="1" applyProtection="1">
      <alignment horizontal="center" vertical="center"/>
      <protection locked="0"/>
    </xf>
    <xf numFmtId="0" fontId="26" fillId="3" borderId="7" xfId="0" applyFont="1" applyFill="1" applyBorder="1" applyAlignment="1" applyProtection="1">
      <alignment horizontal="center" vertical="center" wrapText="1"/>
    </xf>
    <xf numFmtId="0" fontId="26" fillId="3" borderId="56" xfId="0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2" fontId="35" fillId="0" borderId="15" xfId="0" applyNumberFormat="1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4" fontId="15" fillId="5" borderId="60" xfId="0" applyNumberFormat="1" applyFont="1" applyFill="1" applyBorder="1" applyAlignment="1">
      <alignment vertical="center" wrapText="1"/>
    </xf>
    <xf numFmtId="4" fontId="15" fillId="5" borderId="61" xfId="0" applyNumberFormat="1" applyFont="1" applyFill="1" applyBorder="1" applyAlignment="1">
      <alignment vertical="center" wrapText="1"/>
    </xf>
    <xf numFmtId="0" fontId="15" fillId="0" borderId="62" xfId="0" applyFon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 wrapText="1"/>
    </xf>
    <xf numFmtId="0" fontId="2" fillId="10" borderId="8" xfId="0" applyFont="1" applyFill="1" applyBorder="1" applyAlignment="1">
      <alignment horizontal="left" vertical="center" wrapText="1"/>
    </xf>
    <xf numFmtId="3" fontId="2" fillId="10" borderId="15" xfId="0" applyNumberFormat="1" applyFont="1" applyFill="1" applyBorder="1" applyAlignment="1">
      <alignment horizontal="right" vertical="center" wrapText="1"/>
    </xf>
    <xf numFmtId="0" fontId="2" fillId="10" borderId="15" xfId="0" applyFont="1" applyFill="1" applyBorder="1" applyAlignment="1">
      <alignment horizontal="center" vertical="center" wrapText="1"/>
    </xf>
    <xf numFmtId="4" fontId="2" fillId="10" borderId="15" xfId="0" applyNumberFormat="1" applyFont="1" applyFill="1" applyBorder="1" applyAlignment="1">
      <alignment horizontal="right" vertical="center" wrapText="1"/>
    </xf>
    <xf numFmtId="4" fontId="2" fillId="10" borderId="9" xfId="0" applyNumberFormat="1" applyFont="1" applyFill="1" applyBorder="1" applyAlignment="1">
      <alignment horizontal="right" vertical="center" wrapText="1"/>
    </xf>
    <xf numFmtId="10" fontId="0" fillId="0" borderId="25" xfId="1" applyNumberFormat="1" applyFont="1" applyFill="1" applyBorder="1" applyAlignment="1">
      <alignment horizontal="right" vertical="center" wrapText="1"/>
    </xf>
    <xf numFmtId="0" fontId="38" fillId="8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right" vertical="center" wrapText="1"/>
    </xf>
    <xf numFmtId="0" fontId="35" fillId="0" borderId="15" xfId="0" applyFont="1" applyFill="1" applyBorder="1" applyAlignment="1">
      <alignment horizontal="right" vertical="center" wrapText="1"/>
    </xf>
    <xf numFmtId="3" fontId="24" fillId="3" borderId="51" xfId="0" applyNumberFormat="1" applyFont="1" applyFill="1" applyBorder="1" applyAlignment="1" applyProtection="1">
      <alignment horizontal="center"/>
    </xf>
    <xf numFmtId="3" fontId="24" fillId="3" borderId="52" xfId="0" applyNumberFormat="1" applyFont="1" applyFill="1" applyBorder="1" applyAlignment="1" applyProtection="1">
      <alignment horizontal="center"/>
    </xf>
    <xf numFmtId="3" fontId="24" fillId="3" borderId="53" xfId="0" applyNumberFormat="1" applyFont="1" applyFill="1" applyBorder="1" applyAlignment="1" applyProtection="1">
      <alignment horizontal="center"/>
    </xf>
    <xf numFmtId="0" fontId="24" fillId="3" borderId="37" xfId="0" applyFont="1" applyFill="1" applyBorder="1" applyAlignment="1" applyProtection="1">
      <alignment horizontal="center" vertical="center" wrapText="1"/>
    </xf>
    <xf numFmtId="0" fontId="24" fillId="3" borderId="46" xfId="0" applyFont="1" applyFill="1" applyBorder="1" applyAlignment="1" applyProtection="1">
      <alignment horizontal="center" vertical="center" wrapText="1"/>
    </xf>
    <xf numFmtId="0" fontId="24" fillId="3" borderId="41" xfId="0" applyFont="1" applyFill="1" applyBorder="1" applyAlignment="1" applyProtection="1">
      <alignment horizontal="center" vertical="center" wrapText="1"/>
    </xf>
    <xf numFmtId="0" fontId="28" fillId="9" borderId="48" xfId="0" applyFont="1" applyFill="1" applyBorder="1" applyAlignment="1" applyProtection="1">
      <alignment horizontal="center" vertical="center" wrapText="1"/>
    </xf>
    <xf numFmtId="0" fontId="28" fillId="9" borderId="49" xfId="0" applyFont="1" applyFill="1" applyBorder="1" applyAlignment="1" applyProtection="1">
      <alignment horizontal="center" vertical="center" wrapText="1"/>
    </xf>
    <xf numFmtId="0" fontId="28" fillId="9" borderId="0" xfId="0" applyFont="1" applyFill="1" applyBorder="1" applyAlignment="1" applyProtection="1">
      <alignment horizontal="center" vertical="center" wrapText="1"/>
    </xf>
    <xf numFmtId="0" fontId="28" fillId="9" borderId="47" xfId="0" applyFont="1" applyFill="1" applyBorder="1" applyAlignment="1" applyProtection="1">
      <alignment horizontal="center" vertical="center" wrapText="1"/>
    </xf>
    <xf numFmtId="0" fontId="33" fillId="9" borderId="2" xfId="0" applyFont="1" applyFill="1" applyBorder="1" applyAlignment="1" applyProtection="1">
      <alignment horizontal="center" vertical="center" wrapText="1"/>
    </xf>
    <xf numFmtId="0" fontId="33" fillId="9" borderId="50" xfId="0" applyFont="1" applyFill="1" applyBorder="1" applyAlignment="1" applyProtection="1">
      <alignment horizontal="center" vertical="center" wrapText="1"/>
    </xf>
    <xf numFmtId="0" fontId="33" fillId="9" borderId="3" xfId="0" applyFont="1" applyFill="1" applyBorder="1" applyAlignment="1" applyProtection="1">
      <alignment horizontal="center" vertical="center" wrapText="1"/>
    </xf>
    <xf numFmtId="0" fontId="28" fillId="9" borderId="37" xfId="0" applyFont="1" applyFill="1" applyBorder="1" applyAlignment="1" applyProtection="1">
      <alignment horizontal="center" vertical="center" wrapText="1"/>
    </xf>
    <xf numFmtId="0" fontId="28" fillId="9" borderId="46" xfId="0" applyFont="1" applyFill="1" applyBorder="1" applyAlignment="1" applyProtection="1">
      <alignment horizontal="center" vertical="center" wrapText="1"/>
    </xf>
    <xf numFmtId="0" fontId="28" fillId="9" borderId="41" xfId="0" applyFont="1" applyFill="1" applyBorder="1" applyAlignment="1" applyProtection="1">
      <alignment horizontal="center" vertical="center" wrapText="1"/>
    </xf>
    <xf numFmtId="0" fontId="24" fillId="9" borderId="46" xfId="0" applyFont="1" applyFill="1" applyBorder="1" applyAlignment="1" applyProtection="1">
      <alignment horizontal="center" vertical="center" wrapText="1"/>
    </xf>
    <xf numFmtId="0" fontId="24" fillId="9" borderId="41" xfId="0" applyFont="1" applyFill="1" applyBorder="1" applyAlignment="1" applyProtection="1">
      <alignment horizontal="center" vertical="center" wrapText="1"/>
    </xf>
    <xf numFmtId="0" fontId="25" fillId="3" borderId="0" xfId="0" applyFont="1" applyFill="1" applyAlignment="1" applyProtection="1">
      <alignment horizontal="center" vertical="center" wrapText="1"/>
    </xf>
    <xf numFmtId="0" fontId="25" fillId="3" borderId="32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7" fillId="6" borderId="37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24"/>
  <sheetViews>
    <sheetView view="pageBreakPreview" zoomScaleNormal="100" zoomScaleSheetLayoutView="100" zoomScalePageLayoutView="4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C12" sqref="C12"/>
    </sheetView>
  </sheetViews>
  <sheetFormatPr defaultRowHeight="15" outlineLevelRow="1" x14ac:dyDescent="0.25"/>
  <cols>
    <col min="2" max="2" width="38" customWidth="1"/>
    <col min="3" max="11" width="12.85546875" customWidth="1"/>
    <col min="12" max="12" width="21.140625" customWidth="1"/>
    <col min="13" max="13" width="13.42578125" customWidth="1"/>
    <col min="14" max="14" width="19.42578125" customWidth="1"/>
    <col min="15" max="15" width="13.140625" customWidth="1"/>
    <col min="16" max="16" width="20.85546875" customWidth="1"/>
    <col min="18" max="18" width="9.7109375" bestFit="1" customWidth="1"/>
  </cols>
  <sheetData>
    <row r="1" spans="1:46" s="4" customFormat="1" ht="53.25" customHeight="1" thickBot="1" x14ac:dyDescent="0.3">
      <c r="A1" s="222" t="s">
        <v>53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46" ht="29.25" customHeight="1" x14ac:dyDescent="0.25">
      <c r="A2" s="223" t="s">
        <v>16</v>
      </c>
      <c r="B2" s="218" t="s">
        <v>4</v>
      </c>
      <c r="C2" s="225" t="s">
        <v>17</v>
      </c>
      <c r="D2" s="218" t="s">
        <v>39</v>
      </c>
      <c r="E2" s="227" t="s">
        <v>8</v>
      </c>
      <c r="F2" s="228"/>
      <c r="G2" s="229"/>
      <c r="H2" s="230" t="s">
        <v>7</v>
      </c>
      <c r="I2" s="228"/>
      <c r="J2" s="229"/>
      <c r="K2" s="220" t="s">
        <v>52</v>
      </c>
      <c r="L2" s="218" t="s">
        <v>15</v>
      </c>
      <c r="M2" s="231" t="s">
        <v>61</v>
      </c>
      <c r="N2" s="225" t="s">
        <v>56</v>
      </c>
      <c r="O2" s="218" t="s">
        <v>57</v>
      </c>
      <c r="P2" s="218" t="s">
        <v>9</v>
      </c>
    </row>
    <row r="3" spans="1:46" ht="60.75" thickBot="1" x14ac:dyDescent="0.3">
      <c r="A3" s="224"/>
      <c r="B3" s="219"/>
      <c r="C3" s="226"/>
      <c r="D3" s="219"/>
      <c r="E3" s="16" t="s">
        <v>20</v>
      </c>
      <c r="F3" s="17" t="s">
        <v>13</v>
      </c>
      <c r="G3" s="17" t="s">
        <v>14</v>
      </c>
      <c r="H3" s="17" t="s">
        <v>20</v>
      </c>
      <c r="I3" s="17" t="s">
        <v>13</v>
      </c>
      <c r="J3" s="17" t="s">
        <v>14</v>
      </c>
      <c r="K3" s="221"/>
      <c r="L3" s="219"/>
      <c r="M3" s="232"/>
      <c r="N3" s="226"/>
      <c r="O3" s="219"/>
      <c r="P3" s="219"/>
    </row>
    <row r="4" spans="1:46" x14ac:dyDescent="0.25">
      <c r="A4" s="171">
        <v>1</v>
      </c>
      <c r="B4" s="134">
        <v>2</v>
      </c>
      <c r="C4" s="177">
        <v>3</v>
      </c>
      <c r="D4" s="134">
        <v>4</v>
      </c>
      <c r="E4" s="177">
        <v>5</v>
      </c>
      <c r="F4" s="178">
        <v>6</v>
      </c>
      <c r="G4" s="178" t="s">
        <v>122</v>
      </c>
      <c r="H4" s="178">
        <v>8</v>
      </c>
      <c r="I4" s="178">
        <v>9</v>
      </c>
      <c r="J4" s="178" t="s">
        <v>123</v>
      </c>
      <c r="K4" s="179">
        <v>11</v>
      </c>
      <c r="L4" s="134" t="s">
        <v>124</v>
      </c>
      <c r="M4" s="180">
        <v>13</v>
      </c>
      <c r="N4" s="177" t="s">
        <v>125</v>
      </c>
      <c r="O4" s="134" t="s">
        <v>126</v>
      </c>
      <c r="P4" s="134">
        <v>16</v>
      </c>
    </row>
    <row r="5" spans="1:46" ht="30.75" customHeight="1" x14ac:dyDescent="0.25">
      <c r="A5" s="155">
        <v>1</v>
      </c>
      <c r="B5" s="44" t="str">
        <f>'Saistīta infrastruktūra'!A5</f>
        <v>Uzņemšanas nodaļa</v>
      </c>
      <c r="C5" s="45">
        <f>'Saistīta infrastruktūra'!B5</f>
        <v>0</v>
      </c>
      <c r="D5" s="46">
        <f>'Saistīta infrastruktūra'!C5</f>
        <v>0</v>
      </c>
      <c r="E5" s="45">
        <f>'Saistīta infrastruktūra'!D5</f>
        <v>0</v>
      </c>
      <c r="F5" s="47">
        <f>'Saistīta infrastruktūra'!E5</f>
        <v>0</v>
      </c>
      <c r="G5" s="47">
        <f t="shared" ref="G5:G7" si="0">ROUND(E5*F5,2)</f>
        <v>0</v>
      </c>
      <c r="H5" s="47">
        <f>'Saistīta infrastruktūra'!F5</f>
        <v>0</v>
      </c>
      <c r="I5" s="47">
        <f>'Saistīta infrastruktūra'!G5</f>
        <v>0</v>
      </c>
      <c r="J5" s="47">
        <f t="shared" ref="J5:J7" si="1">ROUND(H5*I5,2)</f>
        <v>0</v>
      </c>
      <c r="K5" s="48">
        <v>0</v>
      </c>
      <c r="L5" s="49">
        <f>IF(G5=0,0,ROUND(G5/(G5+J5+K5),4))</f>
        <v>0</v>
      </c>
      <c r="M5" s="50">
        <v>0</v>
      </c>
      <c r="N5" s="140">
        <f t="shared" ref="N5:N7" si="2">IF((G5+J5+K5)&gt;0,ROUND(G5/(G5+J5+K5)*M5,2),0)</f>
        <v>0</v>
      </c>
      <c r="O5" s="139">
        <f t="shared" ref="O5:O7" si="3">M5-N5</f>
        <v>0</v>
      </c>
      <c r="P5" s="50"/>
    </row>
    <row r="6" spans="1:46" ht="30.75" customHeight="1" x14ac:dyDescent="0.25">
      <c r="A6" s="155">
        <v>2</v>
      </c>
      <c r="B6" s="44" t="str">
        <f>'Saistīta infrastruktūra'!A6</f>
        <v>Operāciju bloks</v>
      </c>
      <c r="C6" s="45">
        <f>'Saistīta infrastruktūra'!B6</f>
        <v>0</v>
      </c>
      <c r="D6" s="46">
        <f>'Saistīta infrastruktūra'!C6</f>
        <v>0</v>
      </c>
      <c r="E6" s="45">
        <f>'Saistīta infrastruktūra'!D6</f>
        <v>0</v>
      </c>
      <c r="F6" s="47">
        <f>'Saistīta infrastruktūra'!E6</f>
        <v>0</v>
      </c>
      <c r="G6" s="47">
        <f t="shared" si="0"/>
        <v>0</v>
      </c>
      <c r="H6" s="47">
        <f>'Saistīta infrastruktūra'!F6</f>
        <v>0</v>
      </c>
      <c r="I6" s="47">
        <f>'Saistīta infrastruktūra'!G6</f>
        <v>0</v>
      </c>
      <c r="J6" s="47">
        <f t="shared" si="1"/>
        <v>0</v>
      </c>
      <c r="K6" s="48">
        <v>0</v>
      </c>
      <c r="L6" s="49">
        <f t="shared" ref="L6:L7" si="4">IF(G6=0,0,ROUND(G6/(G6+J6+K6),4))</f>
        <v>0</v>
      </c>
      <c r="M6" s="50">
        <v>0</v>
      </c>
      <c r="N6" s="140">
        <f t="shared" si="2"/>
        <v>0</v>
      </c>
      <c r="O6" s="139">
        <f t="shared" si="3"/>
        <v>0</v>
      </c>
      <c r="P6" s="50"/>
    </row>
    <row r="7" spans="1:46" ht="30.75" customHeight="1" x14ac:dyDescent="0.25">
      <c r="A7" s="155">
        <v>3</v>
      </c>
      <c r="B7" s="44" t="str">
        <f>'Saistīta infrastruktūra'!A7</f>
        <v>Reanimācijas nodaļa</v>
      </c>
      <c r="C7" s="45">
        <f>'Saistīta infrastruktūra'!B7</f>
        <v>0</v>
      </c>
      <c r="D7" s="46">
        <f>'Saistīta infrastruktūra'!C7</f>
        <v>0</v>
      </c>
      <c r="E7" s="45">
        <f>'Saistīta infrastruktūra'!D7</f>
        <v>0</v>
      </c>
      <c r="F7" s="47">
        <f>'Saistīta infrastruktūra'!E7</f>
        <v>0</v>
      </c>
      <c r="G7" s="47">
        <f t="shared" si="0"/>
        <v>0</v>
      </c>
      <c r="H7" s="47">
        <f>'Saistīta infrastruktūra'!F7</f>
        <v>0</v>
      </c>
      <c r="I7" s="47">
        <f>'Saistīta infrastruktūra'!G7</f>
        <v>0</v>
      </c>
      <c r="J7" s="47">
        <f t="shared" si="1"/>
        <v>0</v>
      </c>
      <c r="K7" s="48">
        <v>0</v>
      </c>
      <c r="L7" s="49">
        <f t="shared" si="4"/>
        <v>0</v>
      </c>
      <c r="M7" s="50">
        <v>0</v>
      </c>
      <c r="N7" s="140">
        <f t="shared" si="2"/>
        <v>0</v>
      </c>
      <c r="O7" s="139">
        <f t="shared" si="3"/>
        <v>0</v>
      </c>
      <c r="P7" s="50"/>
    </row>
    <row r="8" spans="1:46" s="52" customFormat="1" ht="31.5" customHeight="1" x14ac:dyDescent="0.25">
      <c r="A8" s="155">
        <v>4</v>
      </c>
      <c r="B8" s="44" t="str">
        <f>'Saistīta infrastruktūra'!A8</f>
        <v>Dzemdību nodaļa</v>
      </c>
      <c r="C8" s="45">
        <f>'Saistīta infrastruktūra'!B8</f>
        <v>0</v>
      </c>
      <c r="D8" s="46">
        <f>'Saistīta infrastruktūra'!C8</f>
        <v>0</v>
      </c>
      <c r="E8" s="45">
        <f>'Saistīta infrastruktūra'!D8</f>
        <v>0</v>
      </c>
      <c r="F8" s="47">
        <f>'Saistīta infrastruktūra'!E8</f>
        <v>0</v>
      </c>
      <c r="G8" s="47">
        <f>ROUND(E8*F8,2)</f>
        <v>0</v>
      </c>
      <c r="H8" s="47">
        <f>'Saistīta infrastruktūra'!F8</f>
        <v>0</v>
      </c>
      <c r="I8" s="47">
        <f>'Saistīta infrastruktūra'!G8</f>
        <v>0</v>
      </c>
      <c r="J8" s="47">
        <f>ROUND(H8*I8,2)</f>
        <v>0</v>
      </c>
      <c r="K8" s="48">
        <v>0</v>
      </c>
      <c r="L8" s="49">
        <f>IF(G8=0,0,ROUND(G8/(G8+J8+K8),4))</f>
        <v>0</v>
      </c>
      <c r="M8" s="50">
        <v>0</v>
      </c>
      <c r="N8" s="140">
        <f t="shared" ref="N8" si="5">IF((G8+J8+K8)&gt;0,ROUND(G8/(G8+J8+K8)*M8,2),0)</f>
        <v>0</v>
      </c>
      <c r="O8" s="139">
        <f t="shared" ref="O8" si="6">M8-N8</f>
        <v>0</v>
      </c>
      <c r="P8" s="50"/>
      <c r="AT8" s="52" t="s">
        <v>12</v>
      </c>
    </row>
    <row r="9" spans="1:46" s="59" customFormat="1" ht="31.5" customHeight="1" x14ac:dyDescent="0.25">
      <c r="A9" s="155">
        <v>5</v>
      </c>
      <c r="B9" s="44" t="str">
        <f>'Saistīta infrastruktūra'!A9</f>
        <v>Ķirurģijas nodaļa</v>
      </c>
      <c r="C9" s="135">
        <f>'Saistīta infrastruktūra'!B9</f>
        <v>0</v>
      </c>
      <c r="D9" s="136">
        <f>'Saistīta infrastruktūra'!C9</f>
        <v>0</v>
      </c>
      <c r="E9" s="135">
        <f>'Saistīta infrastruktūra'!D9</f>
        <v>0</v>
      </c>
      <c r="F9" s="79">
        <f>'Saistīta infrastruktūra'!E9</f>
        <v>0</v>
      </c>
      <c r="G9" s="79">
        <f t="shared" ref="G9:G10" si="7">ROUND(E9*F9,2)</f>
        <v>0</v>
      </c>
      <c r="H9" s="79">
        <f>'Saistīta infrastruktūra'!F9</f>
        <v>0</v>
      </c>
      <c r="I9" s="79">
        <f>'Saistīta infrastruktūra'!G9</f>
        <v>0</v>
      </c>
      <c r="J9" s="79">
        <f t="shared" ref="J9" si="8">ROUND(H9*I9,2)</f>
        <v>0</v>
      </c>
      <c r="K9" s="137">
        <v>0</v>
      </c>
      <c r="L9" s="138">
        <f t="shared" ref="L9:L18" si="9">IF(G9=0,0,ROUND(G9/(G9+J9+K9),4))</f>
        <v>0</v>
      </c>
      <c r="M9" s="139">
        <v>0</v>
      </c>
      <c r="N9" s="140">
        <f t="shared" ref="N9:N11" si="10">IF((G9+J9+K9)&gt;0,ROUND(G9/(G9+J9+K9)*M9,2),0)</f>
        <v>0</v>
      </c>
      <c r="O9" s="139">
        <f t="shared" ref="O9:O12" si="11">M9-N9</f>
        <v>0</v>
      </c>
      <c r="P9" s="58"/>
      <c r="AT9" s="59" t="s">
        <v>12</v>
      </c>
    </row>
    <row r="10" spans="1:46" s="59" customFormat="1" ht="31.5" customHeight="1" x14ac:dyDescent="0.25">
      <c r="A10" s="155">
        <v>6</v>
      </c>
      <c r="B10" s="44" t="str">
        <f>'Saistīta infrastruktūra'!A10</f>
        <v>Terapijas nodaļa</v>
      </c>
      <c r="C10" s="135">
        <f>'Saistīta infrastruktūra'!B10</f>
        <v>0</v>
      </c>
      <c r="D10" s="136">
        <f>'Saistīta infrastruktūra'!C10</f>
        <v>0</v>
      </c>
      <c r="E10" s="135">
        <f>'Saistīta infrastruktūra'!D10</f>
        <v>0</v>
      </c>
      <c r="F10" s="79">
        <f>'Saistīta infrastruktūra'!E10</f>
        <v>0</v>
      </c>
      <c r="G10" s="79">
        <f t="shared" si="7"/>
        <v>0</v>
      </c>
      <c r="H10" s="79">
        <f>'Saistīta infrastruktūra'!F10</f>
        <v>0</v>
      </c>
      <c r="I10" s="79">
        <f>'Saistīta infrastruktūra'!G10</f>
        <v>0</v>
      </c>
      <c r="J10" s="79">
        <f>ROUND(H10*I10,2)</f>
        <v>0</v>
      </c>
      <c r="K10" s="137">
        <v>0</v>
      </c>
      <c r="L10" s="138">
        <f t="shared" si="9"/>
        <v>0</v>
      </c>
      <c r="M10" s="139">
        <v>0</v>
      </c>
      <c r="N10" s="140">
        <f t="shared" si="10"/>
        <v>0</v>
      </c>
      <c r="O10" s="139">
        <f t="shared" ref="O10:O11" si="12">M10-N10</f>
        <v>0</v>
      </c>
      <c r="P10" s="58"/>
      <c r="AT10" s="59" t="s">
        <v>12</v>
      </c>
    </row>
    <row r="11" spans="1:46" s="59" customFormat="1" ht="31.5" customHeight="1" x14ac:dyDescent="0.25">
      <c r="A11" s="155">
        <v>7</v>
      </c>
      <c r="B11" s="44" t="str">
        <f>'Saistīta infrastruktūra'!A11</f>
        <v>Dienas stacionārs*</v>
      </c>
      <c r="C11" s="135">
        <f>'Saistīta infrastruktūra'!B11</f>
        <v>0</v>
      </c>
      <c r="D11" s="136">
        <f>'Saistīta infrastruktūra'!C11</f>
        <v>0</v>
      </c>
      <c r="E11" s="135">
        <f>'Saistīta infrastruktūra'!D11</f>
        <v>0</v>
      </c>
      <c r="F11" s="79">
        <f>'Saistīta infrastruktūra'!E11</f>
        <v>0</v>
      </c>
      <c r="G11" s="47">
        <f>ROUND(E11*F11,2)</f>
        <v>0</v>
      </c>
      <c r="H11" s="79">
        <f>'Saistīta infrastruktūra'!F11</f>
        <v>0</v>
      </c>
      <c r="I11" s="79">
        <f>'Saistīta infrastruktūra'!G11</f>
        <v>0</v>
      </c>
      <c r="J11" s="56">
        <f t="shared" ref="J11" si="13">ROUND(H11*I11,2)</f>
        <v>0</v>
      </c>
      <c r="K11" s="48">
        <v>0</v>
      </c>
      <c r="L11" s="49">
        <f t="shared" si="9"/>
        <v>0</v>
      </c>
      <c r="M11" s="50">
        <v>0</v>
      </c>
      <c r="N11" s="51">
        <f t="shared" si="10"/>
        <v>0</v>
      </c>
      <c r="O11" s="50">
        <f t="shared" si="12"/>
        <v>0</v>
      </c>
      <c r="P11" s="58"/>
    </row>
    <row r="12" spans="1:46" s="52" customFormat="1" ht="31.5" customHeight="1" x14ac:dyDescent="0.25">
      <c r="A12" s="155">
        <v>8</v>
      </c>
      <c r="B12" s="44" t="str">
        <f>'Saistīta infrastruktūra2'!A6</f>
        <v>Laboratorija</v>
      </c>
      <c r="C12" s="45">
        <f>'Saistīta infrastruktūra2'!B6</f>
        <v>0</v>
      </c>
      <c r="D12" s="46">
        <f>'Saistīta infrastruktūra2'!C6</f>
        <v>0</v>
      </c>
      <c r="E12" s="61"/>
      <c r="F12" s="62"/>
      <c r="G12" s="56">
        <f>IF(('Saistīta infrastruktūra2'!K6+'Saistīta infrastruktūra2'!L6)&gt;0,'Saistīta infrastruktūra2'!C6*'Saistīta infrastruktūra2'!K6/('Saistīta infrastruktūra2'!K6+'Saistīta infrastruktūra2'!L6),0)</f>
        <v>0</v>
      </c>
      <c r="H12" s="62"/>
      <c r="I12" s="62"/>
      <c r="J12" s="56">
        <f t="shared" ref="J12" si="14">D12-G12</f>
        <v>0</v>
      </c>
      <c r="K12" s="48">
        <v>0</v>
      </c>
      <c r="L12" s="49">
        <f>IF(G12=0,0,ROUND(G12/(G12+J12+K12),4))</f>
        <v>0</v>
      </c>
      <c r="M12" s="50">
        <v>0</v>
      </c>
      <c r="N12" s="140">
        <f t="shared" ref="N12" si="15">IF((G12+J12+K12)&gt;0,ROUND(G12/(G12+J12+K12)*M12,2),0)</f>
        <v>0</v>
      </c>
      <c r="O12" s="139">
        <f t="shared" si="11"/>
        <v>0</v>
      </c>
      <c r="P12" s="50"/>
      <c r="AT12" s="52" t="s">
        <v>12</v>
      </c>
    </row>
    <row r="13" spans="1:46" s="52" customFormat="1" ht="31.5" customHeight="1" x14ac:dyDescent="0.25">
      <c r="A13" s="156" t="s">
        <v>104</v>
      </c>
      <c r="B13" s="142" t="str">
        <f>'Ģimenes ārsta prakse'!B8</f>
        <v>Ģimenes ārstu prakse I</v>
      </c>
      <c r="C13" s="143">
        <f>SUM(C14:C16)</f>
        <v>0</v>
      </c>
      <c r="D13" s="144"/>
      <c r="E13" s="145"/>
      <c r="F13" s="146"/>
      <c r="G13" s="147">
        <f>SUM(G14:G16)</f>
        <v>0</v>
      </c>
      <c r="H13" s="146"/>
      <c r="I13" s="146"/>
      <c r="J13" s="147">
        <f>SUM(J14:J16)</f>
        <v>0</v>
      </c>
      <c r="K13" s="148">
        <v>0</v>
      </c>
      <c r="L13" s="149">
        <f>IF(G13=0,0,ROUND(G13/(G13+J13+K13),4))</f>
        <v>0</v>
      </c>
      <c r="M13" s="150">
        <f>SUM(M14:M16)</f>
        <v>0</v>
      </c>
      <c r="N13" s="153">
        <f>SUM(N14:N16)</f>
        <v>0</v>
      </c>
      <c r="O13" s="150">
        <f>SUM(O14:O16)</f>
        <v>0</v>
      </c>
      <c r="P13" s="50"/>
    </row>
    <row r="14" spans="1:46" s="52" customFormat="1" ht="31.5" customHeight="1" outlineLevel="1" x14ac:dyDescent="0.25">
      <c r="A14" s="154" t="s">
        <v>105</v>
      </c>
      <c r="B14" s="130" t="str">
        <f>'Ģimenes ārsta prakse'!C8</f>
        <v>Vārds, uzvārds, prakses nosaukums</v>
      </c>
      <c r="C14" s="54">
        <f>'Ģimenes ārsta prakse'!D8</f>
        <v>0</v>
      </c>
      <c r="D14" s="55">
        <f>'Ģimenes ārsta prakse'!H8</f>
        <v>0</v>
      </c>
      <c r="E14" s="131"/>
      <c r="F14" s="132"/>
      <c r="G14" s="56">
        <f>'Ģimenes ārsta prakse'!E8</f>
        <v>0</v>
      </c>
      <c r="H14" s="132"/>
      <c r="I14" s="132"/>
      <c r="J14" s="56">
        <f>'Ģimenes ārsta prakse'!F8</f>
        <v>0</v>
      </c>
      <c r="K14" s="57">
        <v>0</v>
      </c>
      <c r="L14" s="133">
        <f t="shared" si="9"/>
        <v>0</v>
      </c>
      <c r="M14" s="58"/>
      <c r="N14" s="51">
        <f>IF((G14+J14+K14)&gt;0,ROUND(G14/(G14+J14+K14)*M14,2),0)</f>
        <v>0</v>
      </c>
      <c r="O14" s="58">
        <f>M14-N14</f>
        <v>0</v>
      </c>
      <c r="P14" s="50"/>
    </row>
    <row r="15" spans="1:46" s="52" customFormat="1" ht="31.5" customHeight="1" outlineLevel="1" x14ac:dyDescent="0.25">
      <c r="A15" s="154"/>
      <c r="B15" s="130" t="str">
        <f>'Ģimenes ārsta prakse'!C9</f>
        <v>Vārds, uzvārds, prakses nosaukums</v>
      </c>
      <c r="C15" s="54">
        <f>'Ģimenes ārsta prakse'!D9</f>
        <v>0</v>
      </c>
      <c r="D15" s="55">
        <f>'Ģimenes ārsta prakse'!H9</f>
        <v>0</v>
      </c>
      <c r="E15" s="131"/>
      <c r="F15" s="132"/>
      <c r="G15" s="56">
        <f>'Ģimenes ārsta prakse'!E9</f>
        <v>0</v>
      </c>
      <c r="H15" s="132"/>
      <c r="I15" s="132"/>
      <c r="J15" s="56">
        <f>'Ģimenes ārsta prakse'!F9</f>
        <v>0</v>
      </c>
      <c r="K15" s="57">
        <v>0</v>
      </c>
      <c r="L15" s="133">
        <f t="shared" si="9"/>
        <v>0</v>
      </c>
      <c r="M15" s="58"/>
      <c r="N15" s="51">
        <f t="shared" ref="N15:N16" si="16">IF((G15+J15+K15)&gt;0,ROUND(G15/(G15+J15+K15)*M15,2),0)</f>
        <v>0</v>
      </c>
      <c r="O15" s="58">
        <f t="shared" ref="O15:O16" si="17">M15-N15</f>
        <v>0</v>
      </c>
      <c r="P15" s="50"/>
    </row>
    <row r="16" spans="1:46" s="52" customFormat="1" ht="31.5" customHeight="1" outlineLevel="1" x14ac:dyDescent="0.25">
      <c r="A16" s="154"/>
      <c r="B16" s="130" t="str">
        <f>'Ģimenes ārsta prakse'!C10</f>
        <v>Vārds, uzvārds, prakses nosaukums</v>
      </c>
      <c r="C16" s="54">
        <f>'Ģimenes ārsta prakse'!D10</f>
        <v>0</v>
      </c>
      <c r="D16" s="55">
        <f>'Ģimenes ārsta prakse'!H10</f>
        <v>0</v>
      </c>
      <c r="E16" s="131"/>
      <c r="F16" s="132"/>
      <c r="G16" s="56">
        <f>'Ģimenes ārsta prakse'!E10</f>
        <v>0</v>
      </c>
      <c r="H16" s="132"/>
      <c r="I16" s="132"/>
      <c r="J16" s="56">
        <f>'Ģimenes ārsta prakse'!F10</f>
        <v>0</v>
      </c>
      <c r="K16" s="57">
        <v>0</v>
      </c>
      <c r="L16" s="133">
        <f t="shared" si="9"/>
        <v>0</v>
      </c>
      <c r="M16" s="58"/>
      <c r="N16" s="51">
        <f t="shared" si="16"/>
        <v>0</v>
      </c>
      <c r="O16" s="58">
        <f t="shared" si="17"/>
        <v>0</v>
      </c>
      <c r="P16" s="50"/>
    </row>
    <row r="17" spans="1:46" s="52" customFormat="1" ht="31.5" customHeight="1" x14ac:dyDescent="0.25">
      <c r="A17" s="156" t="s">
        <v>106</v>
      </c>
      <c r="B17" s="142" t="s">
        <v>84</v>
      </c>
      <c r="C17" s="143">
        <f>SUM(C18:C18)</f>
        <v>0</v>
      </c>
      <c r="D17" s="151">
        <f>SUM(D18:D18)</f>
        <v>0</v>
      </c>
      <c r="E17" s="145"/>
      <c r="F17" s="146"/>
      <c r="G17" s="152">
        <f>SUM(G18:G18)</f>
        <v>0</v>
      </c>
      <c r="H17" s="146"/>
      <c r="I17" s="146"/>
      <c r="J17" s="152">
        <f>SUM(J18:J18)</f>
        <v>0</v>
      </c>
      <c r="K17" s="148">
        <v>0</v>
      </c>
      <c r="L17" s="149">
        <f t="shared" si="9"/>
        <v>0</v>
      </c>
      <c r="M17" s="150">
        <f>SUM(M18:M18)</f>
        <v>0</v>
      </c>
      <c r="N17" s="153">
        <f>SUM(N18:N18)</f>
        <v>0</v>
      </c>
      <c r="O17" s="150">
        <f>SUM(O18:O18)</f>
        <v>0</v>
      </c>
      <c r="P17" s="50"/>
    </row>
    <row r="18" spans="1:46" s="59" customFormat="1" ht="31.5" customHeight="1" outlineLevel="1" thickBot="1" x14ac:dyDescent="0.3">
      <c r="A18" s="60">
        <v>10.1</v>
      </c>
      <c r="B18" s="53" t="str">
        <f>'Jaunais lifts'!A2</f>
        <v>Jaunu liftu ierīkošana</v>
      </c>
      <c r="C18" s="61"/>
      <c r="D18" s="55">
        <f>'Jaunais lifts'!F9</f>
        <v>0</v>
      </c>
      <c r="E18" s="61"/>
      <c r="F18" s="62"/>
      <c r="G18" s="47">
        <f>'Jaunais lifts'!F10</f>
        <v>0</v>
      </c>
      <c r="H18" s="62"/>
      <c r="I18" s="62"/>
      <c r="J18" s="47">
        <f>'Jaunais lifts'!F11</f>
        <v>0</v>
      </c>
      <c r="K18" s="57">
        <v>0</v>
      </c>
      <c r="L18" s="49">
        <f t="shared" si="9"/>
        <v>0</v>
      </c>
      <c r="M18" s="58"/>
      <c r="N18" s="51">
        <f t="shared" ref="N18" si="18">IF((G18+J18+K18)&gt;0,ROUND(G18/(G18+J18+K18)*M18,2),0)</f>
        <v>0</v>
      </c>
      <c r="O18" s="58">
        <f t="shared" ref="O18" si="19">M18-N18</f>
        <v>0</v>
      </c>
      <c r="P18" s="58"/>
      <c r="AT18" s="59" t="s">
        <v>12</v>
      </c>
    </row>
    <row r="19" spans="1:46" s="5" customFormat="1" ht="31.5" customHeight="1" thickBot="1" x14ac:dyDescent="0.3">
      <c r="A19" s="19"/>
      <c r="B19" s="20" t="s">
        <v>6</v>
      </c>
      <c r="C19" s="34"/>
      <c r="D19" s="35"/>
      <c r="E19" s="34"/>
      <c r="F19" s="36"/>
      <c r="G19" s="36"/>
      <c r="H19" s="36"/>
      <c r="I19" s="36"/>
      <c r="J19" s="36"/>
      <c r="K19" s="38"/>
      <c r="L19" s="37"/>
      <c r="M19" s="21">
        <f>M13+M17</f>
        <v>0</v>
      </c>
      <c r="N19" s="21">
        <f>N13+N17</f>
        <v>0</v>
      </c>
      <c r="O19" s="21">
        <f>O13+O17</f>
        <v>0</v>
      </c>
      <c r="P19" s="21"/>
      <c r="AT19" s="5" t="s">
        <v>12</v>
      </c>
    </row>
    <row r="20" spans="1:46" ht="30" x14ac:dyDescent="0.25">
      <c r="AT20" s="3" t="s">
        <v>12</v>
      </c>
    </row>
    <row r="21" spans="1:46" ht="30" x14ac:dyDescent="0.25">
      <c r="AT21" s="3" t="s">
        <v>12</v>
      </c>
    </row>
    <row r="22" spans="1:46" ht="30" x14ac:dyDescent="0.25">
      <c r="AT22" s="3" t="s">
        <v>12</v>
      </c>
    </row>
    <row r="23" spans="1:46" ht="30" x14ac:dyDescent="0.25">
      <c r="AT23" s="3" t="s">
        <v>12</v>
      </c>
    </row>
    <row r="24" spans="1:46" ht="30" x14ac:dyDescent="0.25">
      <c r="AT24" s="3" t="s">
        <v>12</v>
      </c>
    </row>
    <row r="25" spans="1:46" ht="30" x14ac:dyDescent="0.25">
      <c r="AT25" s="3" t="s">
        <v>12</v>
      </c>
    </row>
    <row r="26" spans="1:46" ht="30" x14ac:dyDescent="0.25">
      <c r="AT26" s="3" t="s">
        <v>12</v>
      </c>
    </row>
    <row r="27" spans="1:46" ht="30" x14ac:dyDescent="0.25">
      <c r="AT27" s="3" t="s">
        <v>12</v>
      </c>
    </row>
    <row r="28" spans="1:46" ht="30" x14ac:dyDescent="0.25">
      <c r="AT28" s="3" t="s">
        <v>12</v>
      </c>
    </row>
    <row r="29" spans="1:46" ht="30" x14ac:dyDescent="0.25">
      <c r="AT29" s="3" t="s">
        <v>12</v>
      </c>
    </row>
    <row r="30" spans="1:46" ht="30" x14ac:dyDescent="0.25">
      <c r="AT30" s="3" t="s">
        <v>12</v>
      </c>
    </row>
    <row r="31" spans="1:46" ht="30" x14ac:dyDescent="0.25">
      <c r="AT31" s="3" t="s">
        <v>12</v>
      </c>
    </row>
    <row r="32" spans="1:46" ht="30" x14ac:dyDescent="0.25">
      <c r="AT32" s="3" t="s">
        <v>12</v>
      </c>
    </row>
    <row r="33" spans="46:46" ht="30" x14ac:dyDescent="0.25">
      <c r="AT33" s="3" t="s">
        <v>12</v>
      </c>
    </row>
    <row r="34" spans="46:46" ht="30" x14ac:dyDescent="0.25">
      <c r="AT34" s="3" t="s">
        <v>12</v>
      </c>
    </row>
    <row r="35" spans="46:46" ht="30" x14ac:dyDescent="0.25">
      <c r="AT35" s="3" t="s">
        <v>12</v>
      </c>
    </row>
    <row r="36" spans="46:46" ht="30" x14ac:dyDescent="0.25">
      <c r="AT36" s="3" t="s">
        <v>12</v>
      </c>
    </row>
    <row r="37" spans="46:46" ht="30" x14ac:dyDescent="0.25">
      <c r="AT37" s="3" t="s">
        <v>12</v>
      </c>
    </row>
    <row r="38" spans="46:46" ht="30" x14ac:dyDescent="0.25">
      <c r="AT38" s="3" t="s">
        <v>12</v>
      </c>
    </row>
    <row r="39" spans="46:46" ht="30" x14ac:dyDescent="0.25">
      <c r="AT39" s="3" t="s">
        <v>12</v>
      </c>
    </row>
    <row r="40" spans="46:46" ht="30" x14ac:dyDescent="0.25">
      <c r="AT40" s="3" t="s">
        <v>12</v>
      </c>
    </row>
    <row r="41" spans="46:46" ht="30" x14ac:dyDescent="0.25">
      <c r="AT41" s="3" t="s">
        <v>12</v>
      </c>
    </row>
    <row r="42" spans="46:46" ht="30" x14ac:dyDescent="0.25">
      <c r="AT42" s="3" t="s">
        <v>12</v>
      </c>
    </row>
    <row r="43" spans="46:46" ht="30" x14ac:dyDescent="0.25">
      <c r="AT43" s="3" t="s">
        <v>12</v>
      </c>
    </row>
    <row r="44" spans="46:46" ht="30" x14ac:dyDescent="0.25">
      <c r="AT44" s="3" t="s">
        <v>12</v>
      </c>
    </row>
    <row r="45" spans="46:46" ht="30" x14ac:dyDescent="0.25">
      <c r="AT45" s="3" t="s">
        <v>12</v>
      </c>
    </row>
    <row r="46" spans="46:46" ht="30" x14ac:dyDescent="0.25">
      <c r="AT46" s="3" t="s">
        <v>12</v>
      </c>
    </row>
    <row r="47" spans="46:46" ht="30" x14ac:dyDescent="0.25">
      <c r="AT47" s="3" t="s">
        <v>12</v>
      </c>
    </row>
    <row r="48" spans="46:46" ht="30" x14ac:dyDescent="0.25">
      <c r="AT48" s="3" t="s">
        <v>12</v>
      </c>
    </row>
    <row r="49" spans="46:46" ht="30" x14ac:dyDescent="0.25">
      <c r="AT49" s="3" t="s">
        <v>12</v>
      </c>
    </row>
    <row r="50" spans="46:46" ht="30" x14ac:dyDescent="0.25">
      <c r="AT50" s="3" t="s">
        <v>12</v>
      </c>
    </row>
    <row r="51" spans="46:46" ht="30" x14ac:dyDescent="0.25">
      <c r="AT51" s="3" t="s">
        <v>12</v>
      </c>
    </row>
    <row r="52" spans="46:46" ht="30" x14ac:dyDescent="0.25">
      <c r="AT52" s="3" t="s">
        <v>12</v>
      </c>
    </row>
    <row r="53" spans="46:46" ht="30" x14ac:dyDescent="0.25">
      <c r="AT53" s="3" t="s">
        <v>12</v>
      </c>
    </row>
    <row r="54" spans="46:46" ht="30" x14ac:dyDescent="0.25">
      <c r="AT54" s="3" t="s">
        <v>12</v>
      </c>
    </row>
    <row r="55" spans="46:46" ht="30" x14ac:dyDescent="0.25">
      <c r="AT55" s="3" t="s">
        <v>12</v>
      </c>
    </row>
    <row r="56" spans="46:46" ht="30" x14ac:dyDescent="0.25">
      <c r="AT56" s="3" t="s">
        <v>12</v>
      </c>
    </row>
    <row r="57" spans="46:46" ht="30" x14ac:dyDescent="0.25">
      <c r="AT57" s="3" t="s">
        <v>12</v>
      </c>
    </row>
    <row r="58" spans="46:46" ht="30" x14ac:dyDescent="0.25">
      <c r="AT58" s="3" t="s">
        <v>12</v>
      </c>
    </row>
    <row r="59" spans="46:46" ht="30" x14ac:dyDescent="0.25">
      <c r="AT59" s="3" t="s">
        <v>12</v>
      </c>
    </row>
    <row r="60" spans="46:46" ht="30" x14ac:dyDescent="0.25">
      <c r="AT60" s="3" t="s">
        <v>12</v>
      </c>
    </row>
    <row r="61" spans="46:46" ht="30" x14ac:dyDescent="0.25">
      <c r="AT61" s="3" t="s">
        <v>12</v>
      </c>
    </row>
    <row r="62" spans="46:46" ht="30" x14ac:dyDescent="0.25">
      <c r="AT62" s="3" t="s">
        <v>12</v>
      </c>
    </row>
    <row r="63" spans="46:46" ht="30" x14ac:dyDescent="0.25">
      <c r="AT63" s="3" t="s">
        <v>12</v>
      </c>
    </row>
    <row r="64" spans="46:46" ht="30" x14ac:dyDescent="0.25">
      <c r="AT64" s="3" t="s">
        <v>12</v>
      </c>
    </row>
    <row r="65" spans="46:46" ht="30" x14ac:dyDescent="0.25">
      <c r="AT65" s="3" t="s">
        <v>12</v>
      </c>
    </row>
    <row r="66" spans="46:46" ht="30" x14ac:dyDescent="0.25">
      <c r="AT66" s="3" t="s">
        <v>12</v>
      </c>
    </row>
    <row r="67" spans="46:46" ht="30" x14ac:dyDescent="0.25">
      <c r="AT67" s="3" t="s">
        <v>12</v>
      </c>
    </row>
    <row r="68" spans="46:46" ht="30" x14ac:dyDescent="0.25">
      <c r="AT68" s="3" t="s">
        <v>12</v>
      </c>
    </row>
    <row r="69" spans="46:46" ht="30" x14ac:dyDescent="0.25">
      <c r="AT69" s="3" t="s">
        <v>12</v>
      </c>
    </row>
    <row r="70" spans="46:46" ht="30" x14ac:dyDescent="0.25">
      <c r="AT70" s="3" t="s">
        <v>12</v>
      </c>
    </row>
    <row r="71" spans="46:46" ht="30" x14ac:dyDescent="0.25">
      <c r="AT71" s="3" t="s">
        <v>12</v>
      </c>
    </row>
    <row r="72" spans="46:46" ht="30" x14ac:dyDescent="0.25">
      <c r="AT72" s="3" t="s">
        <v>12</v>
      </c>
    </row>
    <row r="73" spans="46:46" ht="30" x14ac:dyDescent="0.25">
      <c r="AT73" s="3" t="s">
        <v>12</v>
      </c>
    </row>
    <row r="74" spans="46:46" ht="30" x14ac:dyDescent="0.25">
      <c r="AT74" s="3" t="s">
        <v>12</v>
      </c>
    </row>
    <row r="75" spans="46:46" ht="30" x14ac:dyDescent="0.25">
      <c r="AT75" s="3" t="s">
        <v>12</v>
      </c>
    </row>
    <row r="76" spans="46:46" ht="30" x14ac:dyDescent="0.25">
      <c r="AT76" s="3" t="s">
        <v>12</v>
      </c>
    </row>
    <row r="77" spans="46:46" ht="30" x14ac:dyDescent="0.25">
      <c r="AT77" s="3" t="s">
        <v>12</v>
      </c>
    </row>
    <row r="78" spans="46:46" ht="30" x14ac:dyDescent="0.25">
      <c r="AT78" s="3" t="s">
        <v>12</v>
      </c>
    </row>
    <row r="79" spans="46:46" ht="30" x14ac:dyDescent="0.25">
      <c r="AT79" s="3" t="s">
        <v>12</v>
      </c>
    </row>
    <row r="80" spans="46:46" ht="30" x14ac:dyDescent="0.25">
      <c r="AT80" s="3" t="s">
        <v>12</v>
      </c>
    </row>
    <row r="81" spans="46:46" ht="30" x14ac:dyDescent="0.25">
      <c r="AT81" s="3" t="s">
        <v>12</v>
      </c>
    </row>
    <row r="82" spans="46:46" ht="30" x14ac:dyDescent="0.25">
      <c r="AT82" s="3" t="s">
        <v>12</v>
      </c>
    </row>
    <row r="83" spans="46:46" ht="30" x14ac:dyDescent="0.25">
      <c r="AT83" s="3" t="s">
        <v>12</v>
      </c>
    </row>
    <row r="84" spans="46:46" ht="30" x14ac:dyDescent="0.25">
      <c r="AT84" s="3" t="s">
        <v>12</v>
      </c>
    </row>
    <row r="85" spans="46:46" ht="30" x14ac:dyDescent="0.25">
      <c r="AT85" s="3" t="s">
        <v>12</v>
      </c>
    </row>
    <row r="86" spans="46:46" ht="30" x14ac:dyDescent="0.25">
      <c r="AT86" s="3" t="s">
        <v>12</v>
      </c>
    </row>
    <row r="87" spans="46:46" ht="30" x14ac:dyDescent="0.25">
      <c r="AT87" s="3" t="s">
        <v>12</v>
      </c>
    </row>
    <row r="88" spans="46:46" ht="30" x14ac:dyDescent="0.25">
      <c r="AT88" s="3" t="s">
        <v>12</v>
      </c>
    </row>
    <row r="89" spans="46:46" ht="30" x14ac:dyDescent="0.25">
      <c r="AT89" s="3" t="s">
        <v>12</v>
      </c>
    </row>
    <row r="90" spans="46:46" ht="30" x14ac:dyDescent="0.25">
      <c r="AT90" s="3" t="s">
        <v>12</v>
      </c>
    </row>
    <row r="91" spans="46:46" ht="30" x14ac:dyDescent="0.25">
      <c r="AT91" s="3" t="s">
        <v>12</v>
      </c>
    </row>
    <row r="92" spans="46:46" ht="30" x14ac:dyDescent="0.25">
      <c r="AT92" s="3" t="s">
        <v>12</v>
      </c>
    </row>
    <row r="93" spans="46:46" ht="30" x14ac:dyDescent="0.25">
      <c r="AT93" s="3" t="s">
        <v>12</v>
      </c>
    </row>
    <row r="94" spans="46:46" ht="30" x14ac:dyDescent="0.25">
      <c r="AT94" s="3" t="s">
        <v>12</v>
      </c>
    </row>
    <row r="95" spans="46:46" ht="30" x14ac:dyDescent="0.25">
      <c r="AT95" s="3" t="s">
        <v>12</v>
      </c>
    </row>
    <row r="96" spans="46:46" ht="30" x14ac:dyDescent="0.25">
      <c r="AT96" s="3" t="s">
        <v>12</v>
      </c>
    </row>
    <row r="97" spans="46:46" ht="30" x14ac:dyDescent="0.25">
      <c r="AT97" s="3" t="s">
        <v>12</v>
      </c>
    </row>
    <row r="98" spans="46:46" ht="30" x14ac:dyDescent="0.25">
      <c r="AT98" s="3" t="s">
        <v>12</v>
      </c>
    </row>
    <row r="99" spans="46:46" ht="30" x14ac:dyDescent="0.25">
      <c r="AT99" s="3" t="s">
        <v>12</v>
      </c>
    </row>
    <row r="100" spans="46:46" ht="30" x14ac:dyDescent="0.25">
      <c r="AT100" s="3" t="s">
        <v>12</v>
      </c>
    </row>
    <row r="101" spans="46:46" ht="30" x14ac:dyDescent="0.25">
      <c r="AT101" s="3" t="s">
        <v>12</v>
      </c>
    </row>
    <row r="102" spans="46:46" ht="30" x14ac:dyDescent="0.25">
      <c r="AT102" s="3" t="s">
        <v>12</v>
      </c>
    </row>
    <row r="103" spans="46:46" ht="30" x14ac:dyDescent="0.25">
      <c r="AT103" s="3" t="s">
        <v>12</v>
      </c>
    </row>
    <row r="104" spans="46:46" ht="30" x14ac:dyDescent="0.25">
      <c r="AT104" s="3" t="s">
        <v>12</v>
      </c>
    </row>
    <row r="105" spans="46:46" ht="30" x14ac:dyDescent="0.25">
      <c r="AT105" s="3" t="s">
        <v>12</v>
      </c>
    </row>
    <row r="106" spans="46:46" ht="30" x14ac:dyDescent="0.25">
      <c r="AT106" s="3" t="s">
        <v>12</v>
      </c>
    </row>
    <row r="107" spans="46:46" ht="30" x14ac:dyDescent="0.25">
      <c r="AT107" s="3" t="s">
        <v>12</v>
      </c>
    </row>
    <row r="108" spans="46:46" ht="30" x14ac:dyDescent="0.25">
      <c r="AT108" s="3" t="s">
        <v>12</v>
      </c>
    </row>
    <row r="109" spans="46:46" ht="30" x14ac:dyDescent="0.25">
      <c r="AT109" s="3" t="s">
        <v>12</v>
      </c>
    </row>
    <row r="110" spans="46:46" ht="30" x14ac:dyDescent="0.25">
      <c r="AT110" s="3" t="s">
        <v>12</v>
      </c>
    </row>
    <row r="111" spans="46:46" ht="30" x14ac:dyDescent="0.25">
      <c r="AT111" s="3" t="s">
        <v>12</v>
      </c>
    </row>
    <row r="112" spans="46:46" ht="30" x14ac:dyDescent="0.25">
      <c r="AT112" s="3" t="s">
        <v>12</v>
      </c>
    </row>
    <row r="113" spans="46:46" ht="30" x14ac:dyDescent="0.25">
      <c r="AT113" s="3" t="s">
        <v>12</v>
      </c>
    </row>
    <row r="114" spans="46:46" ht="30" x14ac:dyDescent="0.25">
      <c r="AT114" s="3" t="s">
        <v>12</v>
      </c>
    </row>
    <row r="115" spans="46:46" ht="30" x14ac:dyDescent="0.25">
      <c r="AT115" s="3" t="s">
        <v>12</v>
      </c>
    </row>
    <row r="116" spans="46:46" ht="30" x14ac:dyDescent="0.25">
      <c r="AT116" s="3" t="s">
        <v>12</v>
      </c>
    </row>
    <row r="117" spans="46:46" ht="30" x14ac:dyDescent="0.25">
      <c r="AT117" s="3" t="s">
        <v>12</v>
      </c>
    </row>
    <row r="118" spans="46:46" ht="30" x14ac:dyDescent="0.25">
      <c r="AT118" s="3" t="s">
        <v>12</v>
      </c>
    </row>
    <row r="119" spans="46:46" ht="30" x14ac:dyDescent="0.25">
      <c r="AT119" s="3" t="s">
        <v>12</v>
      </c>
    </row>
    <row r="120" spans="46:46" ht="30" x14ac:dyDescent="0.25">
      <c r="AT120" s="3" t="s">
        <v>12</v>
      </c>
    </row>
    <row r="121" spans="46:46" ht="30" x14ac:dyDescent="0.25">
      <c r="AT121" s="3" t="s">
        <v>12</v>
      </c>
    </row>
    <row r="122" spans="46:46" ht="30" x14ac:dyDescent="0.25">
      <c r="AT122" s="3" t="s">
        <v>12</v>
      </c>
    </row>
    <row r="123" spans="46:46" ht="30" x14ac:dyDescent="0.25">
      <c r="AT123" s="3" t="s">
        <v>12</v>
      </c>
    </row>
    <row r="124" spans="46:46" ht="30" x14ac:dyDescent="0.25">
      <c r="AT124" s="3" t="s">
        <v>12</v>
      </c>
    </row>
    <row r="125" spans="46:46" ht="30" x14ac:dyDescent="0.25">
      <c r="AT125" s="3" t="s">
        <v>12</v>
      </c>
    </row>
    <row r="126" spans="46:46" ht="30" x14ac:dyDescent="0.25">
      <c r="AT126" s="3" t="s">
        <v>12</v>
      </c>
    </row>
    <row r="127" spans="46:46" ht="30" x14ac:dyDescent="0.25">
      <c r="AT127" s="3" t="s">
        <v>12</v>
      </c>
    </row>
    <row r="128" spans="46:46" ht="30" x14ac:dyDescent="0.25">
      <c r="AT128" s="3" t="s">
        <v>12</v>
      </c>
    </row>
    <row r="129" spans="46:46" ht="30" x14ac:dyDescent="0.25">
      <c r="AT129" s="3" t="s">
        <v>12</v>
      </c>
    </row>
    <row r="130" spans="46:46" ht="30" x14ac:dyDescent="0.25">
      <c r="AT130" s="3" t="s">
        <v>12</v>
      </c>
    </row>
    <row r="131" spans="46:46" ht="30" x14ac:dyDescent="0.25">
      <c r="AT131" s="3" t="s">
        <v>12</v>
      </c>
    </row>
    <row r="132" spans="46:46" ht="30" x14ac:dyDescent="0.25">
      <c r="AT132" s="3" t="s">
        <v>12</v>
      </c>
    </row>
    <row r="133" spans="46:46" ht="30" x14ac:dyDescent="0.25">
      <c r="AT133" s="3" t="s">
        <v>12</v>
      </c>
    </row>
    <row r="134" spans="46:46" ht="30" x14ac:dyDescent="0.25">
      <c r="AT134" s="3" t="s">
        <v>12</v>
      </c>
    </row>
    <row r="135" spans="46:46" ht="30" x14ac:dyDescent="0.25">
      <c r="AT135" s="3" t="s">
        <v>12</v>
      </c>
    </row>
    <row r="136" spans="46:46" ht="30" x14ac:dyDescent="0.25">
      <c r="AT136" s="3" t="s">
        <v>12</v>
      </c>
    </row>
    <row r="137" spans="46:46" ht="30" x14ac:dyDescent="0.25">
      <c r="AT137" s="3" t="s">
        <v>12</v>
      </c>
    </row>
    <row r="138" spans="46:46" ht="30" x14ac:dyDescent="0.25">
      <c r="AT138" s="3" t="s">
        <v>12</v>
      </c>
    </row>
    <row r="139" spans="46:46" ht="30" x14ac:dyDescent="0.25">
      <c r="AT139" s="3" t="s">
        <v>12</v>
      </c>
    </row>
    <row r="140" spans="46:46" ht="30" x14ac:dyDescent="0.25">
      <c r="AT140" s="3" t="s">
        <v>12</v>
      </c>
    </row>
    <row r="141" spans="46:46" ht="30" x14ac:dyDescent="0.25">
      <c r="AT141" s="3" t="s">
        <v>12</v>
      </c>
    </row>
    <row r="142" spans="46:46" ht="30" x14ac:dyDescent="0.25">
      <c r="AT142" s="3" t="s">
        <v>12</v>
      </c>
    </row>
    <row r="143" spans="46:46" ht="30" x14ac:dyDescent="0.25">
      <c r="AT143" s="3" t="s">
        <v>12</v>
      </c>
    </row>
    <row r="144" spans="46:46" ht="30" x14ac:dyDescent="0.25">
      <c r="AT144" s="3" t="s">
        <v>12</v>
      </c>
    </row>
    <row r="145" spans="46:46" ht="30" x14ac:dyDescent="0.25">
      <c r="AT145" s="3" t="s">
        <v>12</v>
      </c>
    </row>
    <row r="146" spans="46:46" ht="30" x14ac:dyDescent="0.25">
      <c r="AT146" s="3" t="s">
        <v>12</v>
      </c>
    </row>
    <row r="147" spans="46:46" ht="30" x14ac:dyDescent="0.25">
      <c r="AT147" s="3" t="s">
        <v>12</v>
      </c>
    </row>
    <row r="148" spans="46:46" ht="30" x14ac:dyDescent="0.25">
      <c r="AT148" s="3" t="s">
        <v>12</v>
      </c>
    </row>
    <row r="149" spans="46:46" ht="30" x14ac:dyDescent="0.25">
      <c r="AT149" s="3" t="s">
        <v>12</v>
      </c>
    </row>
    <row r="150" spans="46:46" ht="30" x14ac:dyDescent="0.25">
      <c r="AT150" s="3" t="s">
        <v>12</v>
      </c>
    </row>
    <row r="151" spans="46:46" ht="30" x14ac:dyDescent="0.25">
      <c r="AT151" s="3" t="s">
        <v>12</v>
      </c>
    </row>
    <row r="152" spans="46:46" ht="30" x14ac:dyDescent="0.25">
      <c r="AT152" s="3" t="s">
        <v>12</v>
      </c>
    </row>
    <row r="153" spans="46:46" ht="30" x14ac:dyDescent="0.25">
      <c r="AT153" s="3" t="s">
        <v>12</v>
      </c>
    </row>
    <row r="154" spans="46:46" ht="30" x14ac:dyDescent="0.25">
      <c r="AT154" s="3" t="s">
        <v>12</v>
      </c>
    </row>
    <row r="155" spans="46:46" ht="30" x14ac:dyDescent="0.25">
      <c r="AT155" s="3" t="s">
        <v>12</v>
      </c>
    </row>
    <row r="156" spans="46:46" ht="30" x14ac:dyDescent="0.25">
      <c r="AT156" s="3" t="s">
        <v>12</v>
      </c>
    </row>
    <row r="157" spans="46:46" ht="30" x14ac:dyDescent="0.25">
      <c r="AT157" s="3" t="s">
        <v>12</v>
      </c>
    </row>
    <row r="158" spans="46:46" ht="30" x14ac:dyDescent="0.25">
      <c r="AT158" s="3" t="s">
        <v>12</v>
      </c>
    </row>
    <row r="159" spans="46:46" ht="30" x14ac:dyDescent="0.25">
      <c r="AT159" s="3" t="s">
        <v>12</v>
      </c>
    </row>
    <row r="160" spans="46:46" ht="30" x14ac:dyDescent="0.25">
      <c r="AT160" s="3" t="s">
        <v>12</v>
      </c>
    </row>
    <row r="161" spans="46:46" ht="30" x14ac:dyDescent="0.25">
      <c r="AT161" s="3" t="s">
        <v>12</v>
      </c>
    </row>
    <row r="162" spans="46:46" ht="30" x14ac:dyDescent="0.25">
      <c r="AT162" s="3" t="s">
        <v>12</v>
      </c>
    </row>
    <row r="163" spans="46:46" ht="30" x14ac:dyDescent="0.25">
      <c r="AT163" s="3" t="s">
        <v>12</v>
      </c>
    </row>
    <row r="164" spans="46:46" ht="30" x14ac:dyDescent="0.25">
      <c r="AT164" s="3" t="s">
        <v>12</v>
      </c>
    </row>
    <row r="165" spans="46:46" ht="30" x14ac:dyDescent="0.25">
      <c r="AT165" s="3" t="s">
        <v>12</v>
      </c>
    </row>
    <row r="166" spans="46:46" ht="30" x14ac:dyDescent="0.25">
      <c r="AT166" s="3" t="s">
        <v>12</v>
      </c>
    </row>
    <row r="167" spans="46:46" ht="30" x14ac:dyDescent="0.25">
      <c r="AT167" s="3" t="s">
        <v>12</v>
      </c>
    </row>
    <row r="168" spans="46:46" ht="30" x14ac:dyDescent="0.25">
      <c r="AT168" s="3" t="s">
        <v>12</v>
      </c>
    </row>
    <row r="169" spans="46:46" ht="30" x14ac:dyDescent="0.25">
      <c r="AT169" s="3" t="s">
        <v>12</v>
      </c>
    </row>
    <row r="170" spans="46:46" ht="30" x14ac:dyDescent="0.25">
      <c r="AT170" s="3" t="s">
        <v>12</v>
      </c>
    </row>
    <row r="171" spans="46:46" ht="30" x14ac:dyDescent="0.25">
      <c r="AT171" s="3" t="s">
        <v>12</v>
      </c>
    </row>
    <row r="172" spans="46:46" ht="30" x14ac:dyDescent="0.25">
      <c r="AT172" s="3" t="s">
        <v>12</v>
      </c>
    </row>
    <row r="173" spans="46:46" ht="30" x14ac:dyDescent="0.25">
      <c r="AT173" s="3" t="s">
        <v>12</v>
      </c>
    </row>
    <row r="174" spans="46:46" ht="30" x14ac:dyDescent="0.25">
      <c r="AT174" s="3" t="s">
        <v>12</v>
      </c>
    </row>
    <row r="175" spans="46:46" ht="30" x14ac:dyDescent="0.25">
      <c r="AT175" s="3" t="s">
        <v>12</v>
      </c>
    </row>
    <row r="176" spans="46:46" ht="30" x14ac:dyDescent="0.25">
      <c r="AT176" s="3" t="s">
        <v>12</v>
      </c>
    </row>
    <row r="177" spans="46:46" ht="30" x14ac:dyDescent="0.25">
      <c r="AT177" s="3" t="s">
        <v>12</v>
      </c>
    </row>
    <row r="178" spans="46:46" ht="30" x14ac:dyDescent="0.25">
      <c r="AT178" s="3" t="s">
        <v>12</v>
      </c>
    </row>
    <row r="179" spans="46:46" ht="30" x14ac:dyDescent="0.25">
      <c r="AT179" s="3" t="s">
        <v>12</v>
      </c>
    </row>
    <row r="180" spans="46:46" ht="30" x14ac:dyDescent="0.25">
      <c r="AT180" s="3" t="s">
        <v>12</v>
      </c>
    </row>
    <row r="181" spans="46:46" ht="30" x14ac:dyDescent="0.25">
      <c r="AT181" s="3" t="s">
        <v>12</v>
      </c>
    </row>
    <row r="182" spans="46:46" ht="30" x14ac:dyDescent="0.25">
      <c r="AT182" s="3" t="s">
        <v>12</v>
      </c>
    </row>
    <row r="183" spans="46:46" ht="30" x14ac:dyDescent="0.25">
      <c r="AT183" s="3" t="s">
        <v>12</v>
      </c>
    </row>
    <row r="184" spans="46:46" ht="30" x14ac:dyDescent="0.25">
      <c r="AT184" s="3" t="s">
        <v>12</v>
      </c>
    </row>
    <row r="185" spans="46:46" ht="30" x14ac:dyDescent="0.25">
      <c r="AT185" s="3" t="s">
        <v>12</v>
      </c>
    </row>
    <row r="186" spans="46:46" ht="30" x14ac:dyDescent="0.25">
      <c r="AT186" s="3" t="s">
        <v>12</v>
      </c>
    </row>
    <row r="187" spans="46:46" ht="30" x14ac:dyDescent="0.25">
      <c r="AT187" s="3" t="s">
        <v>12</v>
      </c>
    </row>
    <row r="188" spans="46:46" ht="30" x14ac:dyDescent="0.25">
      <c r="AT188" s="3" t="s">
        <v>12</v>
      </c>
    </row>
    <row r="189" spans="46:46" ht="30" x14ac:dyDescent="0.25">
      <c r="AT189" s="3" t="s">
        <v>12</v>
      </c>
    </row>
    <row r="190" spans="46:46" ht="30" x14ac:dyDescent="0.25">
      <c r="AT190" s="3" t="s">
        <v>12</v>
      </c>
    </row>
    <row r="191" spans="46:46" ht="30" x14ac:dyDescent="0.25">
      <c r="AT191" s="3" t="s">
        <v>12</v>
      </c>
    </row>
    <row r="192" spans="46:46" ht="30" x14ac:dyDescent="0.25">
      <c r="AT192" s="3" t="s">
        <v>12</v>
      </c>
    </row>
    <row r="193" spans="46:46" ht="30" x14ac:dyDescent="0.25">
      <c r="AT193" s="3" t="s">
        <v>12</v>
      </c>
    </row>
    <row r="194" spans="46:46" ht="30" x14ac:dyDescent="0.25">
      <c r="AT194" s="3" t="s">
        <v>12</v>
      </c>
    </row>
    <row r="195" spans="46:46" ht="30" x14ac:dyDescent="0.25">
      <c r="AT195" s="3" t="s">
        <v>12</v>
      </c>
    </row>
    <row r="196" spans="46:46" ht="30" x14ac:dyDescent="0.25">
      <c r="AT196" s="3" t="s">
        <v>12</v>
      </c>
    </row>
    <row r="197" spans="46:46" ht="30" x14ac:dyDescent="0.25">
      <c r="AT197" s="3" t="s">
        <v>12</v>
      </c>
    </row>
    <row r="198" spans="46:46" ht="30" x14ac:dyDescent="0.25">
      <c r="AT198" s="3" t="s">
        <v>12</v>
      </c>
    </row>
    <row r="199" spans="46:46" ht="30" x14ac:dyDescent="0.25">
      <c r="AT199" s="3" t="s">
        <v>12</v>
      </c>
    </row>
    <row r="200" spans="46:46" ht="30" x14ac:dyDescent="0.25">
      <c r="AT200" s="3" t="s">
        <v>12</v>
      </c>
    </row>
    <row r="201" spans="46:46" ht="30" x14ac:dyDescent="0.25">
      <c r="AT201" s="3" t="s">
        <v>12</v>
      </c>
    </row>
    <row r="202" spans="46:46" ht="30" x14ac:dyDescent="0.25">
      <c r="AT202" s="3" t="s">
        <v>12</v>
      </c>
    </row>
    <row r="203" spans="46:46" ht="30" x14ac:dyDescent="0.25">
      <c r="AT203" s="3" t="s">
        <v>12</v>
      </c>
    </row>
    <row r="204" spans="46:46" ht="30" x14ac:dyDescent="0.25">
      <c r="AT204" s="3" t="s">
        <v>12</v>
      </c>
    </row>
    <row r="205" spans="46:46" ht="30" x14ac:dyDescent="0.25">
      <c r="AT205" s="3" t="s">
        <v>12</v>
      </c>
    </row>
    <row r="206" spans="46:46" ht="30" x14ac:dyDescent="0.25">
      <c r="AT206" s="3" t="s">
        <v>12</v>
      </c>
    </row>
    <row r="207" spans="46:46" ht="30" x14ac:dyDescent="0.25">
      <c r="AT207" s="3" t="s">
        <v>12</v>
      </c>
    </row>
    <row r="208" spans="46:46" ht="30" x14ac:dyDescent="0.25">
      <c r="AT208" s="3" t="s">
        <v>12</v>
      </c>
    </row>
    <row r="209" spans="46:46" ht="30" x14ac:dyDescent="0.25">
      <c r="AT209" s="3" t="s">
        <v>12</v>
      </c>
    </row>
    <row r="210" spans="46:46" ht="30" x14ac:dyDescent="0.25">
      <c r="AT210" s="3" t="s">
        <v>12</v>
      </c>
    </row>
    <row r="211" spans="46:46" ht="30" x14ac:dyDescent="0.25">
      <c r="AT211" s="3" t="s">
        <v>12</v>
      </c>
    </row>
    <row r="212" spans="46:46" ht="30" x14ac:dyDescent="0.25">
      <c r="AT212" s="3" t="s">
        <v>12</v>
      </c>
    </row>
    <row r="213" spans="46:46" ht="30" x14ac:dyDescent="0.25">
      <c r="AT213" s="3" t="s">
        <v>12</v>
      </c>
    </row>
    <row r="214" spans="46:46" ht="30" x14ac:dyDescent="0.25">
      <c r="AT214" s="3" t="s">
        <v>12</v>
      </c>
    </row>
    <row r="215" spans="46:46" ht="30" x14ac:dyDescent="0.25">
      <c r="AT215" s="3" t="s">
        <v>12</v>
      </c>
    </row>
    <row r="216" spans="46:46" ht="30" x14ac:dyDescent="0.25">
      <c r="AT216" s="3" t="s">
        <v>12</v>
      </c>
    </row>
    <row r="217" spans="46:46" ht="30" x14ac:dyDescent="0.25">
      <c r="AT217" s="3" t="s">
        <v>12</v>
      </c>
    </row>
    <row r="218" spans="46:46" ht="30" x14ac:dyDescent="0.25">
      <c r="AT218" s="3" t="s">
        <v>12</v>
      </c>
    </row>
    <row r="219" spans="46:46" ht="30" x14ac:dyDescent="0.25">
      <c r="AT219" s="3" t="s">
        <v>12</v>
      </c>
    </row>
    <row r="220" spans="46:46" ht="30" x14ac:dyDescent="0.25">
      <c r="AT220" s="3" t="s">
        <v>12</v>
      </c>
    </row>
    <row r="221" spans="46:46" ht="30" x14ac:dyDescent="0.25">
      <c r="AT221" s="3" t="s">
        <v>12</v>
      </c>
    </row>
    <row r="222" spans="46:46" ht="30" x14ac:dyDescent="0.25">
      <c r="AT222" s="3" t="s">
        <v>12</v>
      </c>
    </row>
    <row r="223" spans="46:46" ht="30" x14ac:dyDescent="0.25">
      <c r="AT223" s="3" t="s">
        <v>12</v>
      </c>
    </row>
    <row r="224" spans="46:46" ht="30" x14ac:dyDescent="0.25">
      <c r="AT224" s="3" t="s">
        <v>12</v>
      </c>
    </row>
    <row r="225" spans="46:46" ht="30" x14ac:dyDescent="0.25">
      <c r="AT225" s="3" t="s">
        <v>12</v>
      </c>
    </row>
    <row r="226" spans="46:46" ht="30" x14ac:dyDescent="0.25">
      <c r="AT226" s="3" t="s">
        <v>12</v>
      </c>
    </row>
    <row r="227" spans="46:46" ht="30" x14ac:dyDescent="0.25">
      <c r="AT227" s="3" t="s">
        <v>12</v>
      </c>
    </row>
    <row r="228" spans="46:46" ht="30" x14ac:dyDescent="0.25">
      <c r="AT228" s="3" t="s">
        <v>12</v>
      </c>
    </row>
    <row r="229" spans="46:46" ht="30" x14ac:dyDescent="0.25">
      <c r="AT229" s="3" t="s">
        <v>12</v>
      </c>
    </row>
    <row r="230" spans="46:46" ht="30" x14ac:dyDescent="0.25">
      <c r="AT230" s="3" t="s">
        <v>12</v>
      </c>
    </row>
    <row r="231" spans="46:46" ht="30" x14ac:dyDescent="0.25">
      <c r="AT231" s="3" t="s">
        <v>12</v>
      </c>
    </row>
    <row r="232" spans="46:46" ht="30" x14ac:dyDescent="0.25">
      <c r="AT232" s="3" t="s">
        <v>12</v>
      </c>
    </row>
    <row r="233" spans="46:46" ht="30" x14ac:dyDescent="0.25">
      <c r="AT233" s="3" t="s">
        <v>12</v>
      </c>
    </row>
    <row r="234" spans="46:46" ht="30" x14ac:dyDescent="0.25">
      <c r="AT234" s="3" t="s">
        <v>12</v>
      </c>
    </row>
    <row r="235" spans="46:46" ht="30" x14ac:dyDescent="0.25">
      <c r="AT235" s="3" t="s">
        <v>12</v>
      </c>
    </row>
    <row r="236" spans="46:46" ht="30" x14ac:dyDescent="0.25">
      <c r="AT236" s="3" t="s">
        <v>12</v>
      </c>
    </row>
    <row r="237" spans="46:46" ht="30" x14ac:dyDescent="0.25">
      <c r="AT237" s="3" t="s">
        <v>12</v>
      </c>
    </row>
    <row r="238" spans="46:46" ht="30" x14ac:dyDescent="0.25">
      <c r="AT238" s="3" t="s">
        <v>12</v>
      </c>
    </row>
    <row r="239" spans="46:46" ht="30" x14ac:dyDescent="0.25">
      <c r="AT239" s="3" t="s">
        <v>12</v>
      </c>
    </row>
    <row r="240" spans="46:46" ht="30" x14ac:dyDescent="0.25">
      <c r="AT240" s="3" t="s">
        <v>12</v>
      </c>
    </row>
    <row r="241" spans="46:46" ht="30" x14ac:dyDescent="0.25">
      <c r="AT241" s="3" t="s">
        <v>12</v>
      </c>
    </row>
    <row r="242" spans="46:46" ht="30" x14ac:dyDescent="0.25">
      <c r="AT242" s="3" t="s">
        <v>12</v>
      </c>
    </row>
    <row r="243" spans="46:46" ht="30" x14ac:dyDescent="0.25">
      <c r="AT243" s="3" t="s">
        <v>12</v>
      </c>
    </row>
    <row r="244" spans="46:46" ht="30" x14ac:dyDescent="0.25">
      <c r="AT244" s="3" t="s">
        <v>12</v>
      </c>
    </row>
    <row r="245" spans="46:46" ht="30" x14ac:dyDescent="0.25">
      <c r="AT245" s="3" t="s">
        <v>12</v>
      </c>
    </row>
    <row r="246" spans="46:46" ht="30" x14ac:dyDescent="0.25">
      <c r="AT246" s="3" t="s">
        <v>12</v>
      </c>
    </row>
    <row r="247" spans="46:46" ht="30" x14ac:dyDescent="0.25">
      <c r="AT247" s="3" t="s">
        <v>12</v>
      </c>
    </row>
    <row r="248" spans="46:46" ht="30" x14ac:dyDescent="0.25">
      <c r="AT248" s="3" t="s">
        <v>12</v>
      </c>
    </row>
    <row r="249" spans="46:46" ht="30" x14ac:dyDescent="0.25">
      <c r="AT249" s="3" t="s">
        <v>12</v>
      </c>
    </row>
    <row r="250" spans="46:46" ht="30" x14ac:dyDescent="0.25">
      <c r="AT250" s="3" t="s">
        <v>12</v>
      </c>
    </row>
    <row r="251" spans="46:46" ht="30" x14ac:dyDescent="0.25">
      <c r="AT251" s="3" t="s">
        <v>12</v>
      </c>
    </row>
    <row r="252" spans="46:46" ht="30" x14ac:dyDescent="0.25">
      <c r="AT252" s="3" t="s">
        <v>12</v>
      </c>
    </row>
    <row r="253" spans="46:46" ht="30" x14ac:dyDescent="0.25">
      <c r="AT253" s="3" t="s">
        <v>12</v>
      </c>
    </row>
    <row r="254" spans="46:46" ht="30" x14ac:dyDescent="0.25">
      <c r="AT254" s="3" t="s">
        <v>12</v>
      </c>
    </row>
    <row r="255" spans="46:46" ht="30" x14ac:dyDescent="0.25">
      <c r="AT255" s="3" t="s">
        <v>12</v>
      </c>
    </row>
    <row r="256" spans="46:46" ht="30" x14ac:dyDescent="0.25">
      <c r="AT256" s="3" t="s">
        <v>12</v>
      </c>
    </row>
    <row r="257" spans="46:46" ht="30" x14ac:dyDescent="0.25">
      <c r="AT257" s="3" t="s">
        <v>12</v>
      </c>
    </row>
    <row r="258" spans="46:46" ht="30" x14ac:dyDescent="0.25">
      <c r="AT258" s="3" t="s">
        <v>12</v>
      </c>
    </row>
    <row r="259" spans="46:46" ht="30" x14ac:dyDescent="0.25">
      <c r="AT259" s="3" t="s">
        <v>12</v>
      </c>
    </row>
    <row r="260" spans="46:46" ht="30" x14ac:dyDescent="0.25">
      <c r="AT260" s="3" t="s">
        <v>12</v>
      </c>
    </row>
    <row r="261" spans="46:46" ht="30" x14ac:dyDescent="0.25">
      <c r="AT261" s="3" t="s">
        <v>12</v>
      </c>
    </row>
    <row r="262" spans="46:46" ht="30" x14ac:dyDescent="0.25">
      <c r="AT262" s="3" t="s">
        <v>12</v>
      </c>
    </row>
    <row r="263" spans="46:46" ht="30" x14ac:dyDescent="0.25">
      <c r="AT263" s="3" t="s">
        <v>12</v>
      </c>
    </row>
    <row r="264" spans="46:46" ht="30" x14ac:dyDescent="0.25">
      <c r="AT264" s="3" t="s">
        <v>12</v>
      </c>
    </row>
    <row r="265" spans="46:46" ht="30" x14ac:dyDescent="0.25">
      <c r="AT265" s="3" t="s">
        <v>12</v>
      </c>
    </row>
    <row r="266" spans="46:46" ht="30" x14ac:dyDescent="0.25">
      <c r="AT266" s="3" t="s">
        <v>12</v>
      </c>
    </row>
    <row r="267" spans="46:46" ht="30" x14ac:dyDescent="0.25">
      <c r="AT267" s="3" t="s">
        <v>12</v>
      </c>
    </row>
    <row r="268" spans="46:46" ht="30" x14ac:dyDescent="0.25">
      <c r="AT268" s="3" t="s">
        <v>12</v>
      </c>
    </row>
    <row r="269" spans="46:46" ht="30" x14ac:dyDescent="0.25">
      <c r="AT269" s="3" t="s">
        <v>12</v>
      </c>
    </row>
    <row r="270" spans="46:46" ht="30" x14ac:dyDescent="0.25">
      <c r="AT270" s="3" t="s">
        <v>12</v>
      </c>
    </row>
    <row r="271" spans="46:46" ht="30" x14ac:dyDescent="0.25">
      <c r="AT271" s="3" t="s">
        <v>12</v>
      </c>
    </row>
    <row r="272" spans="46:46" ht="30" x14ac:dyDescent="0.25">
      <c r="AT272" s="3" t="s">
        <v>12</v>
      </c>
    </row>
    <row r="273" spans="46:46" ht="30" x14ac:dyDescent="0.25">
      <c r="AT273" s="3" t="s">
        <v>12</v>
      </c>
    </row>
    <row r="274" spans="46:46" ht="30" x14ac:dyDescent="0.25">
      <c r="AT274" s="3" t="s">
        <v>12</v>
      </c>
    </row>
    <row r="275" spans="46:46" ht="30" x14ac:dyDescent="0.25">
      <c r="AT275" s="3" t="s">
        <v>12</v>
      </c>
    </row>
    <row r="276" spans="46:46" ht="30" x14ac:dyDescent="0.25">
      <c r="AT276" s="3" t="s">
        <v>12</v>
      </c>
    </row>
    <row r="277" spans="46:46" ht="30" x14ac:dyDescent="0.25">
      <c r="AT277" s="3" t="s">
        <v>12</v>
      </c>
    </row>
    <row r="278" spans="46:46" ht="30" x14ac:dyDescent="0.25">
      <c r="AT278" s="3" t="s">
        <v>12</v>
      </c>
    </row>
    <row r="279" spans="46:46" ht="30" x14ac:dyDescent="0.25">
      <c r="AT279" s="3" t="s">
        <v>12</v>
      </c>
    </row>
    <row r="280" spans="46:46" ht="30" x14ac:dyDescent="0.25">
      <c r="AT280" s="3" t="s">
        <v>12</v>
      </c>
    </row>
    <row r="281" spans="46:46" ht="30" x14ac:dyDescent="0.25">
      <c r="AT281" s="3" t="s">
        <v>12</v>
      </c>
    </row>
    <row r="282" spans="46:46" ht="30" x14ac:dyDescent="0.25">
      <c r="AT282" s="3" t="s">
        <v>12</v>
      </c>
    </row>
    <row r="283" spans="46:46" ht="30" x14ac:dyDescent="0.25">
      <c r="AT283" s="3" t="s">
        <v>12</v>
      </c>
    </row>
    <row r="284" spans="46:46" ht="30" x14ac:dyDescent="0.25">
      <c r="AT284" s="3" t="s">
        <v>12</v>
      </c>
    </row>
    <row r="285" spans="46:46" ht="30" x14ac:dyDescent="0.25">
      <c r="AT285" s="3" t="s">
        <v>12</v>
      </c>
    </row>
    <row r="286" spans="46:46" ht="30" x14ac:dyDescent="0.25">
      <c r="AT286" s="3" t="s">
        <v>12</v>
      </c>
    </row>
    <row r="287" spans="46:46" ht="30" x14ac:dyDescent="0.25">
      <c r="AT287" s="3" t="s">
        <v>12</v>
      </c>
    </row>
    <row r="288" spans="46:46" ht="30" x14ac:dyDescent="0.25">
      <c r="AT288" s="3" t="s">
        <v>12</v>
      </c>
    </row>
    <row r="289" spans="46:46" ht="30" x14ac:dyDescent="0.25">
      <c r="AT289" s="3" t="s">
        <v>12</v>
      </c>
    </row>
    <row r="290" spans="46:46" ht="30" x14ac:dyDescent="0.25">
      <c r="AT290" s="3" t="s">
        <v>12</v>
      </c>
    </row>
    <row r="291" spans="46:46" ht="30" x14ac:dyDescent="0.25">
      <c r="AT291" s="3" t="s">
        <v>12</v>
      </c>
    </row>
    <row r="292" spans="46:46" ht="30" x14ac:dyDescent="0.25">
      <c r="AT292" s="3" t="s">
        <v>12</v>
      </c>
    </row>
    <row r="293" spans="46:46" ht="30" x14ac:dyDescent="0.25">
      <c r="AT293" s="3" t="s">
        <v>12</v>
      </c>
    </row>
    <row r="294" spans="46:46" ht="30" x14ac:dyDescent="0.25">
      <c r="AT294" s="3" t="s">
        <v>12</v>
      </c>
    </row>
    <row r="295" spans="46:46" ht="30" x14ac:dyDescent="0.25">
      <c r="AT295" s="3" t="s">
        <v>12</v>
      </c>
    </row>
    <row r="296" spans="46:46" ht="30" x14ac:dyDescent="0.25">
      <c r="AT296" s="3" t="s">
        <v>12</v>
      </c>
    </row>
    <row r="297" spans="46:46" ht="30" x14ac:dyDescent="0.25">
      <c r="AT297" s="3" t="s">
        <v>12</v>
      </c>
    </row>
    <row r="298" spans="46:46" ht="30" x14ac:dyDescent="0.25">
      <c r="AT298" s="3" t="s">
        <v>12</v>
      </c>
    </row>
    <row r="299" spans="46:46" ht="30" x14ac:dyDescent="0.25">
      <c r="AT299" s="3" t="s">
        <v>12</v>
      </c>
    </row>
    <row r="300" spans="46:46" ht="30" x14ac:dyDescent="0.25">
      <c r="AT300" s="3" t="s">
        <v>12</v>
      </c>
    </row>
    <row r="301" spans="46:46" ht="30" x14ac:dyDescent="0.25">
      <c r="AT301" s="3" t="s">
        <v>12</v>
      </c>
    </row>
    <row r="302" spans="46:46" ht="30" x14ac:dyDescent="0.25">
      <c r="AT302" s="3" t="s">
        <v>12</v>
      </c>
    </row>
    <row r="303" spans="46:46" ht="30" x14ac:dyDescent="0.25">
      <c r="AT303" s="3" t="s">
        <v>12</v>
      </c>
    </row>
    <row r="304" spans="46:46" ht="30" x14ac:dyDescent="0.25">
      <c r="AT304" s="3" t="s">
        <v>12</v>
      </c>
    </row>
    <row r="305" spans="46:46" ht="30" x14ac:dyDescent="0.25">
      <c r="AT305" s="3" t="s">
        <v>12</v>
      </c>
    </row>
    <row r="306" spans="46:46" ht="30" x14ac:dyDescent="0.25">
      <c r="AT306" s="3" t="s">
        <v>12</v>
      </c>
    </row>
    <row r="307" spans="46:46" ht="30" x14ac:dyDescent="0.25">
      <c r="AT307" s="3" t="s">
        <v>12</v>
      </c>
    </row>
    <row r="308" spans="46:46" ht="30" x14ac:dyDescent="0.25">
      <c r="AT308" s="3" t="s">
        <v>12</v>
      </c>
    </row>
    <row r="309" spans="46:46" ht="30" x14ac:dyDescent="0.25">
      <c r="AT309" s="3" t="s">
        <v>12</v>
      </c>
    </row>
    <row r="310" spans="46:46" ht="30" x14ac:dyDescent="0.25">
      <c r="AT310" s="3" t="s">
        <v>12</v>
      </c>
    </row>
    <row r="311" spans="46:46" ht="30" x14ac:dyDescent="0.25">
      <c r="AT311" s="3" t="s">
        <v>12</v>
      </c>
    </row>
    <row r="312" spans="46:46" ht="30" x14ac:dyDescent="0.25">
      <c r="AT312" s="3" t="s">
        <v>12</v>
      </c>
    </row>
    <row r="313" spans="46:46" ht="30" x14ac:dyDescent="0.25">
      <c r="AT313" s="3" t="s">
        <v>12</v>
      </c>
    </row>
    <row r="314" spans="46:46" ht="30" x14ac:dyDescent="0.25">
      <c r="AT314" s="3" t="s">
        <v>12</v>
      </c>
    </row>
    <row r="315" spans="46:46" ht="30" x14ac:dyDescent="0.25">
      <c r="AT315" s="3" t="s">
        <v>12</v>
      </c>
    </row>
    <row r="316" spans="46:46" ht="30" x14ac:dyDescent="0.25">
      <c r="AT316" s="3" t="s">
        <v>12</v>
      </c>
    </row>
    <row r="317" spans="46:46" ht="30" x14ac:dyDescent="0.25">
      <c r="AT317" s="3" t="s">
        <v>12</v>
      </c>
    </row>
    <row r="318" spans="46:46" ht="30" x14ac:dyDescent="0.25">
      <c r="AT318" s="3" t="s">
        <v>12</v>
      </c>
    </row>
    <row r="319" spans="46:46" ht="30" x14ac:dyDescent="0.25">
      <c r="AT319" s="3" t="s">
        <v>12</v>
      </c>
    </row>
    <row r="320" spans="46:46" ht="30" x14ac:dyDescent="0.25">
      <c r="AT320" s="3" t="s">
        <v>12</v>
      </c>
    </row>
    <row r="321" spans="46:46" ht="30" x14ac:dyDescent="0.25">
      <c r="AT321" s="3" t="s">
        <v>12</v>
      </c>
    </row>
    <row r="322" spans="46:46" ht="30" x14ac:dyDescent="0.25">
      <c r="AT322" s="3" t="s">
        <v>12</v>
      </c>
    </row>
    <row r="323" spans="46:46" ht="30" x14ac:dyDescent="0.25">
      <c r="AT323" s="3" t="s">
        <v>12</v>
      </c>
    </row>
    <row r="324" spans="46:46" ht="30" x14ac:dyDescent="0.25">
      <c r="AT324" s="3" t="s">
        <v>12</v>
      </c>
    </row>
    <row r="325" spans="46:46" ht="30" x14ac:dyDescent="0.25">
      <c r="AT325" s="3" t="s">
        <v>12</v>
      </c>
    </row>
    <row r="326" spans="46:46" ht="30" x14ac:dyDescent="0.25">
      <c r="AT326" s="3" t="s">
        <v>12</v>
      </c>
    </row>
    <row r="327" spans="46:46" ht="30" x14ac:dyDescent="0.25">
      <c r="AT327" s="3" t="s">
        <v>12</v>
      </c>
    </row>
    <row r="328" spans="46:46" ht="30" x14ac:dyDescent="0.25">
      <c r="AT328" s="3" t="s">
        <v>12</v>
      </c>
    </row>
    <row r="329" spans="46:46" ht="30" x14ac:dyDescent="0.25">
      <c r="AT329" s="3" t="s">
        <v>12</v>
      </c>
    </row>
    <row r="330" spans="46:46" ht="30" x14ac:dyDescent="0.25">
      <c r="AT330" s="3" t="s">
        <v>12</v>
      </c>
    </row>
    <row r="331" spans="46:46" ht="30" x14ac:dyDescent="0.25">
      <c r="AT331" s="3" t="s">
        <v>12</v>
      </c>
    </row>
    <row r="332" spans="46:46" ht="30" x14ac:dyDescent="0.25">
      <c r="AT332" s="3" t="s">
        <v>12</v>
      </c>
    </row>
    <row r="333" spans="46:46" ht="30" x14ac:dyDescent="0.25">
      <c r="AT333" s="3" t="s">
        <v>12</v>
      </c>
    </row>
    <row r="334" spans="46:46" ht="30" x14ac:dyDescent="0.25">
      <c r="AT334" s="3" t="s">
        <v>12</v>
      </c>
    </row>
    <row r="335" spans="46:46" ht="30" x14ac:dyDescent="0.25">
      <c r="AT335" s="3" t="s">
        <v>12</v>
      </c>
    </row>
    <row r="336" spans="46:46" ht="30" x14ac:dyDescent="0.25">
      <c r="AT336" s="3" t="s">
        <v>12</v>
      </c>
    </row>
    <row r="337" spans="46:46" ht="30" x14ac:dyDescent="0.25">
      <c r="AT337" s="3" t="s">
        <v>12</v>
      </c>
    </row>
    <row r="338" spans="46:46" ht="30" x14ac:dyDescent="0.25">
      <c r="AT338" s="3" t="s">
        <v>12</v>
      </c>
    </row>
    <row r="339" spans="46:46" ht="30" x14ac:dyDescent="0.25">
      <c r="AT339" s="3" t="s">
        <v>12</v>
      </c>
    </row>
    <row r="340" spans="46:46" ht="30" x14ac:dyDescent="0.25">
      <c r="AT340" s="3" t="s">
        <v>12</v>
      </c>
    </row>
    <row r="341" spans="46:46" ht="30" x14ac:dyDescent="0.25">
      <c r="AT341" s="3" t="s">
        <v>12</v>
      </c>
    </row>
    <row r="342" spans="46:46" ht="30" x14ac:dyDescent="0.25">
      <c r="AT342" s="3" t="s">
        <v>12</v>
      </c>
    </row>
    <row r="343" spans="46:46" ht="30" x14ac:dyDescent="0.25">
      <c r="AT343" s="3" t="s">
        <v>12</v>
      </c>
    </row>
    <row r="344" spans="46:46" ht="30" x14ac:dyDescent="0.25">
      <c r="AT344" s="3" t="s">
        <v>12</v>
      </c>
    </row>
    <row r="345" spans="46:46" ht="30" x14ac:dyDescent="0.25">
      <c r="AT345" s="3" t="s">
        <v>12</v>
      </c>
    </row>
    <row r="346" spans="46:46" ht="30" x14ac:dyDescent="0.25">
      <c r="AT346" s="3" t="s">
        <v>12</v>
      </c>
    </row>
    <row r="347" spans="46:46" ht="30" x14ac:dyDescent="0.25">
      <c r="AT347" s="3" t="s">
        <v>12</v>
      </c>
    </row>
    <row r="348" spans="46:46" ht="30" x14ac:dyDescent="0.25">
      <c r="AT348" s="3" t="s">
        <v>12</v>
      </c>
    </row>
    <row r="349" spans="46:46" ht="30" x14ac:dyDescent="0.25">
      <c r="AT349" s="3" t="s">
        <v>12</v>
      </c>
    </row>
    <row r="350" spans="46:46" ht="30" x14ac:dyDescent="0.25">
      <c r="AT350" s="3" t="s">
        <v>12</v>
      </c>
    </row>
    <row r="351" spans="46:46" ht="30" x14ac:dyDescent="0.25">
      <c r="AT351" s="3" t="s">
        <v>12</v>
      </c>
    </row>
    <row r="352" spans="46:46" ht="30" x14ac:dyDescent="0.25">
      <c r="AT352" s="3" t="s">
        <v>12</v>
      </c>
    </row>
    <row r="353" spans="46:46" ht="30" x14ac:dyDescent="0.25">
      <c r="AT353" s="3" t="s">
        <v>12</v>
      </c>
    </row>
    <row r="354" spans="46:46" ht="30" x14ac:dyDescent="0.25">
      <c r="AT354" s="3" t="s">
        <v>12</v>
      </c>
    </row>
    <row r="355" spans="46:46" ht="30" x14ac:dyDescent="0.25">
      <c r="AT355" s="3" t="s">
        <v>12</v>
      </c>
    </row>
    <row r="356" spans="46:46" ht="30" x14ac:dyDescent="0.25">
      <c r="AT356" s="3" t="s">
        <v>12</v>
      </c>
    </row>
    <row r="357" spans="46:46" ht="30" x14ac:dyDescent="0.25">
      <c r="AT357" s="3" t="s">
        <v>12</v>
      </c>
    </row>
    <row r="358" spans="46:46" ht="30" x14ac:dyDescent="0.25">
      <c r="AT358" s="3" t="s">
        <v>12</v>
      </c>
    </row>
    <row r="359" spans="46:46" ht="30" x14ac:dyDescent="0.25">
      <c r="AT359" s="3" t="s">
        <v>12</v>
      </c>
    </row>
    <row r="360" spans="46:46" ht="30" x14ac:dyDescent="0.25">
      <c r="AT360" s="3" t="s">
        <v>12</v>
      </c>
    </row>
    <row r="361" spans="46:46" ht="30" x14ac:dyDescent="0.25">
      <c r="AT361" s="3" t="s">
        <v>12</v>
      </c>
    </row>
    <row r="362" spans="46:46" ht="30" x14ac:dyDescent="0.25">
      <c r="AT362" s="3" t="s">
        <v>12</v>
      </c>
    </row>
    <row r="363" spans="46:46" ht="30" x14ac:dyDescent="0.25">
      <c r="AT363" s="3" t="s">
        <v>12</v>
      </c>
    </row>
    <row r="364" spans="46:46" ht="30" x14ac:dyDescent="0.25">
      <c r="AT364" s="3" t="s">
        <v>12</v>
      </c>
    </row>
    <row r="365" spans="46:46" ht="30" x14ac:dyDescent="0.25">
      <c r="AT365" s="3" t="s">
        <v>12</v>
      </c>
    </row>
    <row r="366" spans="46:46" ht="30" x14ac:dyDescent="0.25">
      <c r="AT366" s="3" t="s">
        <v>12</v>
      </c>
    </row>
    <row r="367" spans="46:46" ht="30" x14ac:dyDescent="0.25">
      <c r="AT367" s="3" t="s">
        <v>12</v>
      </c>
    </row>
    <row r="368" spans="46:46" ht="30" x14ac:dyDescent="0.25">
      <c r="AT368" s="3" t="s">
        <v>12</v>
      </c>
    </row>
    <row r="369" spans="46:46" ht="30" x14ac:dyDescent="0.25">
      <c r="AT369" s="3" t="s">
        <v>12</v>
      </c>
    </row>
    <row r="370" spans="46:46" ht="30" x14ac:dyDescent="0.25">
      <c r="AT370" s="3" t="s">
        <v>12</v>
      </c>
    </row>
    <row r="371" spans="46:46" ht="30" x14ac:dyDescent="0.25">
      <c r="AT371" s="3" t="s">
        <v>12</v>
      </c>
    </row>
    <row r="372" spans="46:46" ht="30" x14ac:dyDescent="0.25">
      <c r="AT372" s="3" t="s">
        <v>12</v>
      </c>
    </row>
    <row r="373" spans="46:46" ht="30" x14ac:dyDescent="0.25">
      <c r="AT373" s="3" t="s">
        <v>12</v>
      </c>
    </row>
    <row r="374" spans="46:46" ht="30" x14ac:dyDescent="0.25">
      <c r="AT374" s="3" t="s">
        <v>12</v>
      </c>
    </row>
    <row r="375" spans="46:46" ht="30" x14ac:dyDescent="0.25">
      <c r="AT375" s="3" t="s">
        <v>12</v>
      </c>
    </row>
    <row r="376" spans="46:46" ht="30" x14ac:dyDescent="0.25">
      <c r="AT376" s="3" t="s">
        <v>12</v>
      </c>
    </row>
    <row r="377" spans="46:46" ht="30" x14ac:dyDescent="0.25">
      <c r="AT377" s="3" t="s">
        <v>12</v>
      </c>
    </row>
    <row r="378" spans="46:46" ht="30" x14ac:dyDescent="0.25">
      <c r="AT378" s="3" t="s">
        <v>12</v>
      </c>
    </row>
    <row r="379" spans="46:46" ht="30" x14ac:dyDescent="0.25">
      <c r="AT379" s="3" t="s">
        <v>12</v>
      </c>
    </row>
    <row r="380" spans="46:46" ht="30" x14ac:dyDescent="0.25">
      <c r="AT380" s="3" t="s">
        <v>12</v>
      </c>
    </row>
    <row r="381" spans="46:46" ht="30" x14ac:dyDescent="0.25">
      <c r="AT381" s="3" t="s">
        <v>12</v>
      </c>
    </row>
    <row r="382" spans="46:46" ht="30" x14ac:dyDescent="0.25">
      <c r="AT382" s="3" t="s">
        <v>12</v>
      </c>
    </row>
    <row r="383" spans="46:46" ht="30" x14ac:dyDescent="0.25">
      <c r="AT383" s="3" t="s">
        <v>12</v>
      </c>
    </row>
    <row r="384" spans="46:46" ht="30" x14ac:dyDescent="0.25">
      <c r="AT384" s="3" t="s">
        <v>12</v>
      </c>
    </row>
    <row r="385" spans="46:46" ht="30" x14ac:dyDescent="0.25">
      <c r="AT385" s="3" t="s">
        <v>12</v>
      </c>
    </row>
    <row r="386" spans="46:46" ht="30" x14ac:dyDescent="0.25">
      <c r="AT386" s="3" t="s">
        <v>12</v>
      </c>
    </row>
    <row r="387" spans="46:46" ht="30" x14ac:dyDescent="0.25">
      <c r="AT387" s="3" t="s">
        <v>12</v>
      </c>
    </row>
    <row r="388" spans="46:46" ht="30" x14ac:dyDescent="0.25">
      <c r="AT388" s="3" t="s">
        <v>12</v>
      </c>
    </row>
    <row r="389" spans="46:46" ht="30" x14ac:dyDescent="0.25">
      <c r="AT389" s="3" t="s">
        <v>12</v>
      </c>
    </row>
    <row r="390" spans="46:46" ht="30" x14ac:dyDescent="0.25">
      <c r="AT390" s="3" t="s">
        <v>12</v>
      </c>
    </row>
    <row r="391" spans="46:46" ht="30" x14ac:dyDescent="0.25">
      <c r="AT391" s="3" t="s">
        <v>12</v>
      </c>
    </row>
    <row r="392" spans="46:46" ht="30" x14ac:dyDescent="0.25">
      <c r="AT392" s="3" t="s">
        <v>12</v>
      </c>
    </row>
    <row r="393" spans="46:46" ht="30" x14ac:dyDescent="0.25">
      <c r="AT393" s="3" t="s">
        <v>12</v>
      </c>
    </row>
    <row r="394" spans="46:46" ht="30" x14ac:dyDescent="0.25">
      <c r="AT394" s="3" t="s">
        <v>12</v>
      </c>
    </row>
    <row r="395" spans="46:46" ht="30" x14ac:dyDescent="0.25">
      <c r="AT395" s="3" t="s">
        <v>12</v>
      </c>
    </row>
    <row r="396" spans="46:46" ht="30" x14ac:dyDescent="0.25">
      <c r="AT396" s="3" t="s">
        <v>12</v>
      </c>
    </row>
    <row r="397" spans="46:46" ht="30" x14ac:dyDescent="0.25">
      <c r="AT397" s="3" t="s">
        <v>12</v>
      </c>
    </row>
    <row r="398" spans="46:46" ht="30" x14ac:dyDescent="0.25">
      <c r="AT398" s="3" t="s">
        <v>12</v>
      </c>
    </row>
    <row r="399" spans="46:46" ht="30" x14ac:dyDescent="0.25">
      <c r="AT399" s="3" t="s">
        <v>12</v>
      </c>
    </row>
    <row r="400" spans="46:46" ht="30" x14ac:dyDescent="0.25">
      <c r="AT400" s="3" t="s">
        <v>12</v>
      </c>
    </row>
    <row r="401" spans="46:46" ht="30" x14ac:dyDescent="0.25">
      <c r="AT401" s="3" t="s">
        <v>12</v>
      </c>
    </row>
    <row r="402" spans="46:46" ht="30" x14ac:dyDescent="0.25">
      <c r="AT402" s="3" t="s">
        <v>12</v>
      </c>
    </row>
    <row r="403" spans="46:46" ht="30" x14ac:dyDescent="0.25">
      <c r="AT403" s="3" t="s">
        <v>12</v>
      </c>
    </row>
    <row r="404" spans="46:46" ht="30" x14ac:dyDescent="0.25">
      <c r="AT404" s="3" t="s">
        <v>12</v>
      </c>
    </row>
    <row r="405" spans="46:46" ht="30" x14ac:dyDescent="0.25">
      <c r="AT405" s="3" t="s">
        <v>12</v>
      </c>
    </row>
    <row r="406" spans="46:46" ht="30" x14ac:dyDescent="0.25">
      <c r="AT406" s="3" t="s">
        <v>12</v>
      </c>
    </row>
    <row r="407" spans="46:46" ht="30" x14ac:dyDescent="0.25">
      <c r="AT407" s="3" t="s">
        <v>12</v>
      </c>
    </row>
    <row r="408" spans="46:46" ht="30" x14ac:dyDescent="0.25">
      <c r="AT408" s="3" t="s">
        <v>12</v>
      </c>
    </row>
    <row r="409" spans="46:46" ht="30" x14ac:dyDescent="0.25">
      <c r="AT409" s="3" t="s">
        <v>12</v>
      </c>
    </row>
    <row r="410" spans="46:46" ht="30" x14ac:dyDescent="0.25">
      <c r="AT410" s="3" t="s">
        <v>12</v>
      </c>
    </row>
    <row r="411" spans="46:46" ht="30" x14ac:dyDescent="0.25">
      <c r="AT411" s="3" t="s">
        <v>12</v>
      </c>
    </row>
    <row r="412" spans="46:46" ht="30" x14ac:dyDescent="0.25">
      <c r="AT412" s="3" t="s">
        <v>12</v>
      </c>
    </row>
    <row r="413" spans="46:46" ht="30" x14ac:dyDescent="0.25">
      <c r="AT413" s="3" t="s">
        <v>12</v>
      </c>
    </row>
    <row r="414" spans="46:46" ht="30" x14ac:dyDescent="0.25">
      <c r="AT414" s="3" t="s">
        <v>12</v>
      </c>
    </row>
    <row r="415" spans="46:46" ht="30" x14ac:dyDescent="0.25">
      <c r="AT415" s="3" t="s">
        <v>12</v>
      </c>
    </row>
    <row r="416" spans="46:46" ht="30" x14ac:dyDescent="0.25">
      <c r="AT416" s="3" t="s">
        <v>12</v>
      </c>
    </row>
    <row r="417" spans="46:46" ht="30" x14ac:dyDescent="0.25">
      <c r="AT417" s="3" t="s">
        <v>12</v>
      </c>
    </row>
    <row r="418" spans="46:46" ht="30" x14ac:dyDescent="0.25">
      <c r="AT418" s="3" t="s">
        <v>12</v>
      </c>
    </row>
    <row r="419" spans="46:46" ht="30" x14ac:dyDescent="0.25">
      <c r="AT419" s="3" t="s">
        <v>12</v>
      </c>
    </row>
    <row r="420" spans="46:46" ht="30" x14ac:dyDescent="0.25">
      <c r="AT420" s="3" t="s">
        <v>12</v>
      </c>
    </row>
    <row r="421" spans="46:46" ht="30" x14ac:dyDescent="0.25">
      <c r="AT421" s="3" t="s">
        <v>12</v>
      </c>
    </row>
    <row r="422" spans="46:46" ht="30" x14ac:dyDescent="0.25">
      <c r="AT422" s="3" t="s">
        <v>12</v>
      </c>
    </row>
    <row r="423" spans="46:46" ht="30" x14ac:dyDescent="0.25">
      <c r="AT423" s="3" t="s">
        <v>12</v>
      </c>
    </row>
    <row r="424" spans="46:46" ht="30" x14ac:dyDescent="0.25">
      <c r="AT424" s="3" t="s">
        <v>12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078125" right="0.5859375" top="1.13671875" bottom="0.32" header="0.48" footer="0.31496062992125984"/>
  <pageSetup paperSize="9" scale="54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6.85546875" customWidth="1"/>
    <col min="2" max="2" width="18.85546875" customWidth="1"/>
    <col min="3" max="7" width="17.42578125" customWidth="1"/>
    <col min="21" max="21" width="27" customWidth="1"/>
    <col min="22" max="23" width="28.42578125" customWidth="1"/>
    <col min="24" max="24" width="29" customWidth="1"/>
  </cols>
  <sheetData>
    <row r="1" spans="1:24" ht="18.75" customHeight="1" x14ac:dyDescent="0.25">
      <c r="A1" s="253" t="s">
        <v>107</v>
      </c>
      <c r="B1" s="253"/>
      <c r="C1" s="253"/>
      <c r="D1" s="253"/>
      <c r="E1" s="253"/>
      <c r="F1" s="253"/>
      <c r="G1" s="253"/>
    </row>
    <row r="2" spans="1:24" ht="97.5" customHeight="1" thickBot="1" x14ac:dyDescent="0.3">
      <c r="A2" s="254"/>
      <c r="B2" s="254"/>
      <c r="C2" s="254"/>
      <c r="D2" s="254"/>
      <c r="E2" s="254"/>
      <c r="F2" s="254"/>
      <c r="G2" s="254"/>
      <c r="H2" s="238" t="s">
        <v>96</v>
      </c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40"/>
      <c r="U2" s="125" t="s">
        <v>101</v>
      </c>
      <c r="V2" s="126"/>
      <c r="W2" s="126"/>
      <c r="X2" s="126"/>
    </row>
    <row r="3" spans="1:24" ht="15" customHeight="1" x14ac:dyDescent="0.25">
      <c r="A3" s="223" t="s">
        <v>88</v>
      </c>
      <c r="B3" s="223"/>
      <c r="C3" s="223" t="s">
        <v>94</v>
      </c>
      <c r="D3" s="223" t="s">
        <v>97</v>
      </c>
      <c r="E3" s="223" t="s">
        <v>98</v>
      </c>
      <c r="F3" s="223" t="s">
        <v>99</v>
      </c>
      <c r="G3" s="231" t="s">
        <v>102</v>
      </c>
      <c r="H3" s="241" t="s">
        <v>89</v>
      </c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2"/>
      <c r="U3" s="245" t="s">
        <v>90</v>
      </c>
      <c r="V3" s="245" t="s">
        <v>95</v>
      </c>
      <c r="W3" s="245" t="s">
        <v>91</v>
      </c>
      <c r="X3" s="245" t="s">
        <v>92</v>
      </c>
    </row>
    <row r="4" spans="1:24" ht="57" customHeight="1" x14ac:dyDescent="0.25">
      <c r="A4" s="255"/>
      <c r="B4" s="255"/>
      <c r="C4" s="255"/>
      <c r="D4" s="255"/>
      <c r="E4" s="255"/>
      <c r="F4" s="255"/>
      <c r="G4" s="256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4"/>
      <c r="U4" s="246"/>
      <c r="V4" s="246"/>
      <c r="W4" s="246"/>
      <c r="X4" s="246"/>
    </row>
    <row r="5" spans="1:24" ht="33.75" customHeight="1" x14ac:dyDescent="0.25">
      <c r="A5" s="255"/>
      <c r="B5" s="255"/>
      <c r="C5" s="255"/>
      <c r="D5" s="255"/>
      <c r="E5" s="255"/>
      <c r="F5" s="255"/>
      <c r="G5" s="256"/>
      <c r="H5" s="170" t="s">
        <v>19</v>
      </c>
      <c r="I5" s="248" t="s">
        <v>93</v>
      </c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50"/>
      <c r="U5" s="246"/>
      <c r="V5" s="246"/>
      <c r="W5" s="246"/>
      <c r="X5" s="246"/>
    </row>
    <row r="6" spans="1:24" ht="32.25" customHeight="1" thickBot="1" x14ac:dyDescent="0.3">
      <c r="A6" s="224"/>
      <c r="B6" s="224"/>
      <c r="C6" s="224"/>
      <c r="D6" s="224"/>
      <c r="E6" s="224"/>
      <c r="F6" s="224"/>
      <c r="G6" s="232"/>
      <c r="H6" s="195"/>
      <c r="I6" s="127">
        <v>42795</v>
      </c>
      <c r="J6" s="127">
        <v>42826</v>
      </c>
      <c r="K6" s="127">
        <v>42856</v>
      </c>
      <c r="L6" s="127">
        <v>42887</v>
      </c>
      <c r="M6" s="127">
        <v>42917</v>
      </c>
      <c r="N6" s="127">
        <v>42948</v>
      </c>
      <c r="O6" s="127">
        <v>42979</v>
      </c>
      <c r="P6" s="127">
        <v>43009</v>
      </c>
      <c r="Q6" s="127">
        <v>43040</v>
      </c>
      <c r="R6" s="127">
        <v>43070</v>
      </c>
      <c r="S6" s="127">
        <v>43101</v>
      </c>
      <c r="T6" s="127">
        <v>43132</v>
      </c>
      <c r="U6" s="247"/>
      <c r="V6" s="247"/>
      <c r="W6" s="247"/>
      <c r="X6" s="247"/>
    </row>
    <row r="7" spans="1:24" ht="23.25" customHeight="1" thickBot="1" x14ac:dyDescent="0.3">
      <c r="A7" s="172">
        <v>1</v>
      </c>
      <c r="B7" s="168">
        <v>2</v>
      </c>
      <c r="C7" s="168">
        <v>3</v>
      </c>
      <c r="D7" s="168">
        <v>4</v>
      </c>
      <c r="E7" s="168">
        <v>5</v>
      </c>
      <c r="F7" s="168">
        <v>6</v>
      </c>
      <c r="G7" s="168" t="s">
        <v>100</v>
      </c>
      <c r="H7" s="251">
        <v>8</v>
      </c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2"/>
      <c r="U7" s="115">
        <v>9</v>
      </c>
      <c r="V7" s="115">
        <v>10</v>
      </c>
      <c r="W7" s="115">
        <v>11</v>
      </c>
      <c r="X7" s="115">
        <v>12</v>
      </c>
    </row>
    <row r="8" spans="1:24" ht="45" x14ac:dyDescent="0.25">
      <c r="A8" s="129">
        <v>1</v>
      </c>
      <c r="B8" s="67" t="s">
        <v>108</v>
      </c>
      <c r="C8" s="67" t="s">
        <v>103</v>
      </c>
      <c r="D8" s="67"/>
      <c r="E8" s="67">
        <f t="shared" ref="E8:E28" si="0">W8</f>
        <v>0</v>
      </c>
      <c r="F8" s="67">
        <f t="shared" ref="F8:F28" si="1">V8</f>
        <v>0</v>
      </c>
      <c r="G8" s="216" t="str">
        <f>IF(E8&gt;0,(ROUND(E8/(E8+F8),4)),"0.00")</f>
        <v>0.00</v>
      </c>
      <c r="H8" s="196">
        <f>SUM(I8:T8)</f>
        <v>0</v>
      </c>
      <c r="I8" s="119"/>
      <c r="J8" s="119"/>
      <c r="K8" s="119"/>
      <c r="L8" s="119"/>
      <c r="M8" s="119"/>
      <c r="N8" s="119"/>
      <c r="O8" s="119"/>
      <c r="P8" s="120"/>
      <c r="Q8" s="119"/>
      <c r="R8" s="119"/>
      <c r="S8" s="119"/>
      <c r="T8" s="119"/>
      <c r="U8" s="119"/>
      <c r="V8" s="121">
        <f>U8*0.227</f>
        <v>0</v>
      </c>
      <c r="W8" s="121">
        <f>H8-V8</f>
        <v>0</v>
      </c>
      <c r="X8" s="122" t="e">
        <f>W8/(W8+V8)*100%</f>
        <v>#DIV/0!</v>
      </c>
    </row>
    <row r="9" spans="1:24" ht="45" x14ac:dyDescent="0.25">
      <c r="A9" s="129">
        <v>2</v>
      </c>
      <c r="B9" s="67" t="s">
        <v>109</v>
      </c>
      <c r="C9" s="67" t="s">
        <v>103</v>
      </c>
      <c r="D9" s="67"/>
      <c r="E9" s="67">
        <f t="shared" ref="E9:E10" si="2">W9</f>
        <v>0</v>
      </c>
      <c r="F9" s="67">
        <f t="shared" ref="F9:F10" si="3">V9</f>
        <v>0</v>
      </c>
      <c r="G9" s="216" t="str">
        <f t="shared" ref="G9:G29" si="4">IF(E9&gt;0,(ROUND(E9/(E9+F9),4)),"0.00")</f>
        <v>0.00</v>
      </c>
      <c r="H9" s="196">
        <f t="shared" ref="H9:H28" si="5">SUM(I9:T9)</f>
        <v>0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21">
        <f>U9*0.215</f>
        <v>0</v>
      </c>
      <c r="W9" s="121">
        <f t="shared" ref="W9:W28" si="6">H9-V9</f>
        <v>0</v>
      </c>
      <c r="X9" s="122" t="e">
        <f t="shared" ref="X9:X29" si="7">W9/(W9+V9)*100%</f>
        <v>#DIV/0!</v>
      </c>
    </row>
    <row r="10" spans="1:24" ht="45" x14ac:dyDescent="0.25">
      <c r="A10" s="129">
        <v>3</v>
      </c>
      <c r="B10" s="67" t="s">
        <v>110</v>
      </c>
      <c r="C10" s="67" t="s">
        <v>103</v>
      </c>
      <c r="D10" s="67"/>
      <c r="E10" s="67">
        <f t="shared" si="2"/>
        <v>0</v>
      </c>
      <c r="F10" s="67">
        <f t="shared" si="3"/>
        <v>0</v>
      </c>
      <c r="G10" s="216" t="str">
        <f t="shared" si="4"/>
        <v>0.00</v>
      </c>
      <c r="H10" s="196">
        <f t="shared" si="5"/>
        <v>0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21">
        <f t="shared" ref="V10:V11" si="8">U10*0.215</f>
        <v>0</v>
      </c>
      <c r="W10" s="121">
        <f t="shared" si="6"/>
        <v>0</v>
      </c>
      <c r="X10" s="122" t="e">
        <f t="shared" si="7"/>
        <v>#DIV/0!</v>
      </c>
    </row>
    <row r="11" spans="1:24" ht="15.75" hidden="1" x14ac:dyDescent="0.25">
      <c r="A11" s="197">
        <v>4</v>
      </c>
      <c r="B11" s="116">
        <v>0</v>
      </c>
      <c r="C11" s="117">
        <v>0</v>
      </c>
      <c r="D11" s="117"/>
      <c r="E11" s="118">
        <f t="shared" si="0"/>
        <v>0</v>
      </c>
      <c r="F11" s="118">
        <f t="shared" si="1"/>
        <v>0</v>
      </c>
      <c r="G11" s="216" t="str">
        <f t="shared" si="4"/>
        <v>0.00</v>
      </c>
      <c r="H11" s="196">
        <f t="shared" si="5"/>
        <v>0</v>
      </c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21">
        <f t="shared" si="8"/>
        <v>0</v>
      </c>
      <c r="W11" s="121">
        <f t="shared" si="6"/>
        <v>0</v>
      </c>
      <c r="X11" s="122" t="e">
        <f t="shared" si="7"/>
        <v>#DIV/0!</v>
      </c>
    </row>
    <row r="12" spans="1:24" ht="15.75" hidden="1" x14ac:dyDescent="0.25">
      <c r="A12" s="197">
        <v>5</v>
      </c>
      <c r="B12" s="116">
        <v>0</v>
      </c>
      <c r="C12" s="117">
        <v>0</v>
      </c>
      <c r="D12" s="117"/>
      <c r="E12" s="118">
        <f t="shared" si="0"/>
        <v>0</v>
      </c>
      <c r="F12" s="118">
        <f t="shared" si="1"/>
        <v>0</v>
      </c>
      <c r="G12" s="216" t="str">
        <f t="shared" si="4"/>
        <v>0.00</v>
      </c>
      <c r="H12" s="196">
        <f t="shared" si="5"/>
        <v>0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21">
        <f>U12*0.215</f>
        <v>0</v>
      </c>
      <c r="W12" s="121">
        <f t="shared" si="6"/>
        <v>0</v>
      </c>
      <c r="X12" s="122" t="e">
        <f t="shared" si="7"/>
        <v>#DIV/0!</v>
      </c>
    </row>
    <row r="13" spans="1:24" ht="15.75" hidden="1" x14ac:dyDescent="0.25">
      <c r="A13" s="197">
        <v>6</v>
      </c>
      <c r="B13" s="116">
        <v>0</v>
      </c>
      <c r="C13" s="117">
        <v>0</v>
      </c>
      <c r="D13" s="117"/>
      <c r="E13" s="118">
        <f t="shared" si="0"/>
        <v>0</v>
      </c>
      <c r="F13" s="118">
        <f t="shared" si="1"/>
        <v>0</v>
      </c>
      <c r="G13" s="216" t="str">
        <f t="shared" si="4"/>
        <v>0.00</v>
      </c>
      <c r="H13" s="196">
        <f t="shared" si="5"/>
        <v>0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21">
        <f t="shared" ref="V13:V28" si="9">U13*0.215</f>
        <v>0</v>
      </c>
      <c r="W13" s="121">
        <f t="shared" si="6"/>
        <v>0</v>
      </c>
      <c r="X13" s="122" t="e">
        <f t="shared" si="7"/>
        <v>#DIV/0!</v>
      </c>
    </row>
    <row r="14" spans="1:24" ht="15.75" hidden="1" x14ac:dyDescent="0.25">
      <c r="A14" s="197">
        <v>7</v>
      </c>
      <c r="B14" s="116">
        <v>0</v>
      </c>
      <c r="C14" s="117">
        <v>0</v>
      </c>
      <c r="D14" s="117"/>
      <c r="E14" s="118">
        <f t="shared" si="0"/>
        <v>0</v>
      </c>
      <c r="F14" s="118">
        <f t="shared" si="1"/>
        <v>0</v>
      </c>
      <c r="G14" s="216" t="str">
        <f t="shared" si="4"/>
        <v>0.00</v>
      </c>
      <c r="H14" s="196">
        <f t="shared" si="5"/>
        <v>0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21">
        <f t="shared" si="9"/>
        <v>0</v>
      </c>
      <c r="W14" s="121">
        <f t="shared" si="6"/>
        <v>0</v>
      </c>
      <c r="X14" s="122" t="e">
        <f t="shared" si="7"/>
        <v>#DIV/0!</v>
      </c>
    </row>
    <row r="15" spans="1:24" ht="15.75" hidden="1" x14ac:dyDescent="0.25">
      <c r="A15" s="197">
        <v>8</v>
      </c>
      <c r="B15" s="116">
        <v>0</v>
      </c>
      <c r="C15" s="117">
        <v>0</v>
      </c>
      <c r="D15" s="117"/>
      <c r="E15" s="118">
        <f t="shared" si="0"/>
        <v>0</v>
      </c>
      <c r="F15" s="118">
        <f t="shared" si="1"/>
        <v>0</v>
      </c>
      <c r="G15" s="216" t="str">
        <f t="shared" si="4"/>
        <v>0.00</v>
      </c>
      <c r="H15" s="196">
        <f t="shared" si="5"/>
        <v>0</v>
      </c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1">
        <f t="shared" si="9"/>
        <v>0</v>
      </c>
      <c r="W15" s="121">
        <f t="shared" si="6"/>
        <v>0</v>
      </c>
      <c r="X15" s="122" t="e">
        <f t="shared" si="7"/>
        <v>#DIV/0!</v>
      </c>
    </row>
    <row r="16" spans="1:24" ht="15.75" hidden="1" x14ac:dyDescent="0.25">
      <c r="A16" s="197">
        <v>9</v>
      </c>
      <c r="B16" s="116">
        <v>0</v>
      </c>
      <c r="C16" s="117">
        <v>0</v>
      </c>
      <c r="D16" s="117"/>
      <c r="E16" s="118">
        <f t="shared" si="0"/>
        <v>0</v>
      </c>
      <c r="F16" s="118">
        <f t="shared" si="1"/>
        <v>0</v>
      </c>
      <c r="G16" s="216" t="str">
        <f t="shared" si="4"/>
        <v>0.00</v>
      </c>
      <c r="H16" s="196">
        <f t="shared" si="5"/>
        <v>0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21">
        <f t="shared" si="9"/>
        <v>0</v>
      </c>
      <c r="W16" s="121">
        <f t="shared" si="6"/>
        <v>0</v>
      </c>
      <c r="X16" s="122" t="e">
        <f t="shared" si="7"/>
        <v>#DIV/0!</v>
      </c>
    </row>
    <row r="17" spans="1:24" ht="15.75" hidden="1" x14ac:dyDescent="0.25">
      <c r="A17" s="197">
        <v>10</v>
      </c>
      <c r="B17" s="116">
        <v>0</v>
      </c>
      <c r="C17" s="117">
        <v>0</v>
      </c>
      <c r="D17" s="117"/>
      <c r="E17" s="118">
        <f t="shared" si="0"/>
        <v>0</v>
      </c>
      <c r="F17" s="118">
        <f t="shared" si="1"/>
        <v>0</v>
      </c>
      <c r="G17" s="216" t="str">
        <f t="shared" si="4"/>
        <v>0.00</v>
      </c>
      <c r="H17" s="196">
        <f t="shared" si="5"/>
        <v>0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21">
        <f t="shared" si="9"/>
        <v>0</v>
      </c>
      <c r="W17" s="121">
        <f t="shared" si="6"/>
        <v>0</v>
      </c>
      <c r="X17" s="122" t="e">
        <f t="shared" si="7"/>
        <v>#DIV/0!</v>
      </c>
    </row>
    <row r="18" spans="1:24" ht="15.75" hidden="1" x14ac:dyDescent="0.25">
      <c r="A18" s="197">
        <v>11</v>
      </c>
      <c r="B18" s="116">
        <v>0</v>
      </c>
      <c r="C18" s="117">
        <v>0</v>
      </c>
      <c r="D18" s="117"/>
      <c r="E18" s="118">
        <f t="shared" si="0"/>
        <v>0</v>
      </c>
      <c r="F18" s="118">
        <f t="shared" si="1"/>
        <v>0</v>
      </c>
      <c r="G18" s="216" t="str">
        <f t="shared" si="4"/>
        <v>0.00</v>
      </c>
      <c r="H18" s="196">
        <f t="shared" si="5"/>
        <v>0</v>
      </c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21">
        <f t="shared" si="9"/>
        <v>0</v>
      </c>
      <c r="W18" s="121">
        <f t="shared" si="6"/>
        <v>0</v>
      </c>
      <c r="X18" s="122" t="e">
        <f t="shared" si="7"/>
        <v>#DIV/0!</v>
      </c>
    </row>
    <row r="19" spans="1:24" ht="15.75" hidden="1" x14ac:dyDescent="0.25">
      <c r="A19" s="197">
        <v>12</v>
      </c>
      <c r="B19" s="116">
        <v>0</v>
      </c>
      <c r="C19" s="117">
        <v>0</v>
      </c>
      <c r="D19" s="117"/>
      <c r="E19" s="118">
        <f t="shared" si="0"/>
        <v>0</v>
      </c>
      <c r="F19" s="118">
        <f t="shared" si="1"/>
        <v>0</v>
      </c>
      <c r="G19" s="216" t="str">
        <f t="shared" si="4"/>
        <v>0.00</v>
      </c>
      <c r="H19" s="196">
        <f t="shared" si="5"/>
        <v>0</v>
      </c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21">
        <f t="shared" si="9"/>
        <v>0</v>
      </c>
      <c r="W19" s="121">
        <f t="shared" si="6"/>
        <v>0</v>
      </c>
      <c r="X19" s="122" t="e">
        <f t="shared" si="7"/>
        <v>#DIV/0!</v>
      </c>
    </row>
    <row r="20" spans="1:24" ht="15.75" hidden="1" x14ac:dyDescent="0.25">
      <c r="A20" s="197">
        <v>13</v>
      </c>
      <c r="B20" s="116">
        <v>0</v>
      </c>
      <c r="C20" s="117">
        <v>0</v>
      </c>
      <c r="D20" s="117"/>
      <c r="E20" s="118">
        <f t="shared" si="0"/>
        <v>0</v>
      </c>
      <c r="F20" s="118">
        <f t="shared" si="1"/>
        <v>0</v>
      </c>
      <c r="G20" s="216" t="str">
        <f t="shared" si="4"/>
        <v>0.00</v>
      </c>
      <c r="H20" s="196">
        <f t="shared" si="5"/>
        <v>0</v>
      </c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21">
        <f t="shared" si="9"/>
        <v>0</v>
      </c>
      <c r="W20" s="121">
        <f t="shared" si="6"/>
        <v>0</v>
      </c>
      <c r="X20" s="122" t="e">
        <f t="shared" si="7"/>
        <v>#DIV/0!</v>
      </c>
    </row>
    <row r="21" spans="1:24" ht="15.75" hidden="1" x14ac:dyDescent="0.25">
      <c r="A21" s="197">
        <v>14</v>
      </c>
      <c r="B21" s="116">
        <v>0</v>
      </c>
      <c r="C21" s="117">
        <v>0</v>
      </c>
      <c r="D21" s="117"/>
      <c r="E21" s="118">
        <f t="shared" si="0"/>
        <v>0</v>
      </c>
      <c r="F21" s="118">
        <f t="shared" si="1"/>
        <v>0</v>
      </c>
      <c r="G21" s="216" t="str">
        <f t="shared" si="4"/>
        <v>0.00</v>
      </c>
      <c r="H21" s="196">
        <f t="shared" si="5"/>
        <v>0</v>
      </c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21">
        <f t="shared" si="9"/>
        <v>0</v>
      </c>
      <c r="W21" s="121">
        <f t="shared" si="6"/>
        <v>0</v>
      </c>
      <c r="X21" s="122" t="e">
        <f t="shared" si="7"/>
        <v>#DIV/0!</v>
      </c>
    </row>
    <row r="22" spans="1:24" ht="15.75" hidden="1" x14ac:dyDescent="0.25">
      <c r="A22" s="197">
        <v>15</v>
      </c>
      <c r="B22" s="116">
        <v>0</v>
      </c>
      <c r="C22" s="117">
        <v>0</v>
      </c>
      <c r="D22" s="117"/>
      <c r="E22" s="118">
        <f t="shared" si="0"/>
        <v>0</v>
      </c>
      <c r="F22" s="118">
        <f t="shared" si="1"/>
        <v>0</v>
      </c>
      <c r="G22" s="216" t="str">
        <f t="shared" si="4"/>
        <v>0.00</v>
      </c>
      <c r="H22" s="196">
        <f t="shared" si="5"/>
        <v>0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21">
        <f t="shared" si="9"/>
        <v>0</v>
      </c>
      <c r="W22" s="121">
        <f t="shared" si="6"/>
        <v>0</v>
      </c>
      <c r="X22" s="122" t="e">
        <f t="shared" si="7"/>
        <v>#DIV/0!</v>
      </c>
    </row>
    <row r="23" spans="1:24" ht="15.75" hidden="1" x14ac:dyDescent="0.25">
      <c r="A23" s="197">
        <v>16</v>
      </c>
      <c r="B23" s="116">
        <v>0</v>
      </c>
      <c r="C23" s="117">
        <v>0</v>
      </c>
      <c r="D23" s="117"/>
      <c r="E23" s="118">
        <f t="shared" si="0"/>
        <v>0</v>
      </c>
      <c r="F23" s="118">
        <f t="shared" si="1"/>
        <v>0</v>
      </c>
      <c r="G23" s="216" t="str">
        <f t="shared" si="4"/>
        <v>0.00</v>
      </c>
      <c r="H23" s="196">
        <f t="shared" si="5"/>
        <v>0</v>
      </c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21">
        <f t="shared" si="9"/>
        <v>0</v>
      </c>
      <c r="W23" s="121">
        <f t="shared" si="6"/>
        <v>0</v>
      </c>
      <c r="X23" s="122" t="e">
        <f t="shared" si="7"/>
        <v>#DIV/0!</v>
      </c>
    </row>
    <row r="24" spans="1:24" ht="15.75" hidden="1" x14ac:dyDescent="0.25">
      <c r="A24" s="197">
        <v>17</v>
      </c>
      <c r="B24" s="116">
        <v>0</v>
      </c>
      <c r="C24" s="117">
        <v>0</v>
      </c>
      <c r="D24" s="117"/>
      <c r="E24" s="118">
        <f t="shared" si="0"/>
        <v>0</v>
      </c>
      <c r="F24" s="118">
        <f t="shared" si="1"/>
        <v>0</v>
      </c>
      <c r="G24" s="216" t="str">
        <f t="shared" si="4"/>
        <v>0.00</v>
      </c>
      <c r="H24" s="196">
        <f t="shared" si="5"/>
        <v>0</v>
      </c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21">
        <f t="shared" si="9"/>
        <v>0</v>
      </c>
      <c r="W24" s="121">
        <f t="shared" si="6"/>
        <v>0</v>
      </c>
      <c r="X24" s="122" t="e">
        <f t="shared" si="7"/>
        <v>#DIV/0!</v>
      </c>
    </row>
    <row r="25" spans="1:24" ht="15.75" hidden="1" x14ac:dyDescent="0.25">
      <c r="A25" s="197">
        <v>18</v>
      </c>
      <c r="B25" s="116">
        <v>0</v>
      </c>
      <c r="C25" s="117">
        <v>0</v>
      </c>
      <c r="D25" s="117"/>
      <c r="E25" s="118">
        <f t="shared" si="0"/>
        <v>0</v>
      </c>
      <c r="F25" s="118">
        <f t="shared" si="1"/>
        <v>0</v>
      </c>
      <c r="G25" s="216" t="str">
        <f t="shared" si="4"/>
        <v>0.00</v>
      </c>
      <c r="H25" s="196">
        <f t="shared" si="5"/>
        <v>0</v>
      </c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21">
        <f t="shared" si="9"/>
        <v>0</v>
      </c>
      <c r="W25" s="121">
        <f t="shared" si="6"/>
        <v>0</v>
      </c>
      <c r="X25" s="122" t="e">
        <f t="shared" si="7"/>
        <v>#DIV/0!</v>
      </c>
    </row>
    <row r="26" spans="1:24" ht="15.75" hidden="1" x14ac:dyDescent="0.25">
      <c r="A26" s="197">
        <v>19</v>
      </c>
      <c r="B26" s="116">
        <v>0</v>
      </c>
      <c r="C26" s="117">
        <v>0</v>
      </c>
      <c r="D26" s="117"/>
      <c r="E26" s="118">
        <f t="shared" si="0"/>
        <v>0</v>
      </c>
      <c r="F26" s="118">
        <f t="shared" si="1"/>
        <v>0</v>
      </c>
      <c r="G26" s="216" t="str">
        <f t="shared" si="4"/>
        <v>0.00</v>
      </c>
      <c r="H26" s="196">
        <f t="shared" si="5"/>
        <v>0</v>
      </c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1">
        <f t="shared" si="9"/>
        <v>0</v>
      </c>
      <c r="W26" s="121">
        <f t="shared" si="6"/>
        <v>0</v>
      </c>
      <c r="X26" s="122" t="e">
        <f t="shared" si="7"/>
        <v>#DIV/0!</v>
      </c>
    </row>
    <row r="27" spans="1:24" ht="15.75" hidden="1" x14ac:dyDescent="0.25">
      <c r="A27" s="197">
        <v>20</v>
      </c>
      <c r="B27" s="116">
        <v>0</v>
      </c>
      <c r="C27" s="117">
        <v>0</v>
      </c>
      <c r="D27" s="117"/>
      <c r="E27" s="118">
        <f t="shared" si="0"/>
        <v>0</v>
      </c>
      <c r="F27" s="118">
        <f t="shared" si="1"/>
        <v>0</v>
      </c>
      <c r="G27" s="216" t="str">
        <f t="shared" si="4"/>
        <v>0.00</v>
      </c>
      <c r="H27" s="196">
        <f t="shared" si="5"/>
        <v>0</v>
      </c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21">
        <f t="shared" si="9"/>
        <v>0</v>
      </c>
      <c r="W27" s="121">
        <f t="shared" si="6"/>
        <v>0</v>
      </c>
      <c r="X27" s="122" t="e">
        <f t="shared" si="7"/>
        <v>#DIV/0!</v>
      </c>
    </row>
    <row r="28" spans="1:24" ht="15.75" hidden="1" x14ac:dyDescent="0.25">
      <c r="A28" s="198">
        <v>21</v>
      </c>
      <c r="B28" s="158">
        <v>0</v>
      </c>
      <c r="C28" s="159">
        <v>0</v>
      </c>
      <c r="D28" s="159"/>
      <c r="E28" s="160">
        <f t="shared" si="0"/>
        <v>0</v>
      </c>
      <c r="F28" s="160">
        <f t="shared" si="1"/>
        <v>0</v>
      </c>
      <c r="G28" s="216" t="str">
        <f t="shared" si="4"/>
        <v>0.00</v>
      </c>
      <c r="H28" s="196">
        <f t="shared" si="5"/>
        <v>0</v>
      </c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21">
        <f t="shared" si="9"/>
        <v>0</v>
      </c>
      <c r="W28" s="121">
        <f t="shared" si="6"/>
        <v>0</v>
      </c>
      <c r="X28" s="122" t="e">
        <f t="shared" si="7"/>
        <v>#DIV/0!</v>
      </c>
    </row>
    <row r="29" spans="1:24" ht="28.5" customHeight="1" thickBot="1" x14ac:dyDescent="0.3">
      <c r="A29" s="233" t="s">
        <v>6</v>
      </c>
      <c r="B29" s="234"/>
      <c r="C29" s="234"/>
      <c r="D29" s="199">
        <f>SUM(D8:D28)</f>
        <v>0</v>
      </c>
      <c r="E29" s="200">
        <f t="shared" ref="E29:F29" si="10">SUM(E8:E28)</f>
        <v>0</v>
      </c>
      <c r="F29" s="200">
        <f t="shared" si="10"/>
        <v>0</v>
      </c>
      <c r="G29" s="216" t="str">
        <f t="shared" si="4"/>
        <v>0.00</v>
      </c>
      <c r="H29" s="157">
        <f>SUM(H8:H28)</f>
        <v>0</v>
      </c>
      <c r="I29" s="235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7"/>
      <c r="U29" s="123">
        <f>SUM(U8:U28)</f>
        <v>0</v>
      </c>
      <c r="V29" s="123">
        <f>SUM(V8:V28)</f>
        <v>0</v>
      </c>
      <c r="W29" s="123">
        <f>SUM(W8:W28)</f>
        <v>0</v>
      </c>
      <c r="X29" s="122" t="e">
        <f t="shared" si="7"/>
        <v>#DIV/0!</v>
      </c>
    </row>
    <row r="30" spans="1:24" ht="15.75" x14ac:dyDescent="0.25">
      <c r="A30" s="124"/>
      <c r="B30" s="114"/>
      <c r="C30" s="114"/>
      <c r="D30" s="114"/>
      <c r="E30" s="114"/>
      <c r="F30" s="114"/>
      <c r="G30" s="114"/>
    </row>
    <row r="31" spans="1:24" ht="15.75" x14ac:dyDescent="0.25">
      <c r="A31" s="124"/>
      <c r="B31" s="114"/>
      <c r="C31" s="114"/>
      <c r="D31" s="114"/>
      <c r="E31" s="114"/>
      <c r="F31" s="114"/>
      <c r="G31" s="114"/>
    </row>
    <row r="32" spans="1:24" ht="15.75" x14ac:dyDescent="0.25">
      <c r="A32" s="124"/>
      <c r="B32" s="114"/>
      <c r="C32" s="114"/>
      <c r="D32" s="114"/>
      <c r="E32" s="114"/>
      <c r="F32" s="114"/>
      <c r="G32" s="114"/>
    </row>
    <row r="33" spans="1:8" ht="15.75" x14ac:dyDescent="0.25">
      <c r="A33" s="124"/>
      <c r="B33" s="114"/>
      <c r="C33" s="114"/>
      <c r="D33" s="114"/>
      <c r="E33" s="114"/>
      <c r="F33" s="114"/>
      <c r="G33" s="114"/>
    </row>
    <row r="34" spans="1:8" ht="15.75" x14ac:dyDescent="0.25">
      <c r="B34" s="114"/>
      <c r="C34" s="114"/>
      <c r="D34" s="114"/>
      <c r="E34" s="114"/>
      <c r="F34" s="114"/>
      <c r="G34" s="114"/>
    </row>
    <row r="37" spans="1:8" x14ac:dyDescent="0.25">
      <c r="G37" s="128"/>
      <c r="H37" s="128"/>
    </row>
    <row r="38" spans="1:8" x14ac:dyDescent="0.25">
      <c r="G38" s="128"/>
    </row>
  </sheetData>
  <mergeCells count="18"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  <mergeCell ref="A29:C29"/>
    <mergeCell ref="I29:T29"/>
    <mergeCell ref="H2:T2"/>
    <mergeCell ref="H3:T4"/>
    <mergeCell ref="U3:U6"/>
    <mergeCell ref="I5:T5"/>
    <mergeCell ref="H7:T7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7" sqref="B7"/>
    </sheetView>
  </sheetViews>
  <sheetFormatPr defaultColWidth="9.140625" defaultRowHeight="15" x14ac:dyDescent="0.25"/>
  <cols>
    <col min="1" max="1" width="41.28515625" style="30" customWidth="1"/>
    <col min="2" max="5" width="17.7109375" style="30" customWidth="1"/>
    <col min="6" max="6" width="14.140625" style="30" customWidth="1"/>
    <col min="7" max="8" width="13" style="30" customWidth="1"/>
    <col min="9" max="16384" width="9.140625" style="30"/>
  </cols>
  <sheetData>
    <row r="1" spans="1:8" ht="33.75" customHeight="1" x14ac:dyDescent="0.25">
      <c r="A1" s="257" t="s">
        <v>43</v>
      </c>
      <c r="B1" s="257"/>
      <c r="C1" s="257"/>
      <c r="D1" s="257"/>
      <c r="E1" s="257"/>
      <c r="F1" s="257"/>
    </row>
    <row r="2" spans="1:8" s="78" customFormat="1" ht="33.75" customHeight="1" thickBot="1" x14ac:dyDescent="0.3">
      <c r="A2" s="262" t="s">
        <v>60</v>
      </c>
      <c r="B2" s="262"/>
      <c r="C2" s="262"/>
      <c r="D2" s="262"/>
      <c r="E2" s="262"/>
      <c r="F2" s="262"/>
    </row>
    <row r="3" spans="1:8" ht="63" x14ac:dyDescent="0.25">
      <c r="A3" s="169" t="s">
        <v>48</v>
      </c>
      <c r="B3" s="173" t="s">
        <v>44</v>
      </c>
      <c r="C3" s="173" t="s">
        <v>45</v>
      </c>
      <c r="D3" s="173" t="s">
        <v>46</v>
      </c>
      <c r="E3" s="173" t="s">
        <v>47</v>
      </c>
      <c r="F3" s="167" t="s">
        <v>42</v>
      </c>
    </row>
    <row r="4" spans="1:8" x14ac:dyDescent="0.25">
      <c r="A4" s="174">
        <v>1</v>
      </c>
      <c r="B4" s="176">
        <v>2</v>
      </c>
      <c r="C4" s="176">
        <v>3</v>
      </c>
      <c r="D4" s="176">
        <v>4</v>
      </c>
      <c r="E4" s="176" t="s">
        <v>119</v>
      </c>
      <c r="F4" s="175">
        <v>6</v>
      </c>
    </row>
    <row r="5" spans="1:8" s="78" customFormat="1" x14ac:dyDescent="0.25">
      <c r="A5" s="189" t="str">
        <f>Kopsavilkums!B8</f>
        <v>Dzemdību nodaļa</v>
      </c>
      <c r="B5" s="182">
        <f>Kopsavilkums!C8</f>
        <v>0</v>
      </c>
      <c r="C5" s="183">
        <f>Kopsavilkums!G8</f>
        <v>0</v>
      </c>
      <c r="D5" s="183">
        <f>Kopsavilkums!J8</f>
        <v>0</v>
      </c>
      <c r="E5" s="184">
        <f>IF(C5=0,0,ROUND(C5/(C5+D5),4))</f>
        <v>0</v>
      </c>
      <c r="F5" s="190">
        <f>Kopsavilkums!D8</f>
        <v>0</v>
      </c>
      <c r="G5" s="82">
        <f>ROUND((B5*F5*E5),2)</f>
        <v>0</v>
      </c>
      <c r="H5" s="82">
        <f>ROUND((B5*F5),2)</f>
        <v>0</v>
      </c>
    </row>
    <row r="6" spans="1:8" s="78" customFormat="1" x14ac:dyDescent="0.25">
      <c r="A6" s="191" t="str">
        <f>Kopsavilkums!B9</f>
        <v>Ķirurģijas nodaļa</v>
      </c>
      <c r="B6" s="79">
        <f>Kopsavilkums!C9</f>
        <v>0</v>
      </c>
      <c r="C6" s="80">
        <f>Kopsavilkums!G9</f>
        <v>0</v>
      </c>
      <c r="D6" s="80">
        <f>Kopsavilkums!J9</f>
        <v>0</v>
      </c>
      <c r="E6" s="81">
        <f>IF(C6=0,0,ROUND(C6/(C6+D6),4))</f>
        <v>0</v>
      </c>
      <c r="F6" s="192">
        <f>Kopsavilkums!D9</f>
        <v>0</v>
      </c>
      <c r="G6" s="82">
        <f>ROUND((B6*F6*E6),2)</f>
        <v>0</v>
      </c>
      <c r="H6" s="82">
        <f>ROUND((B6*F6),2)</f>
        <v>0</v>
      </c>
    </row>
    <row r="7" spans="1:8" s="78" customFormat="1" x14ac:dyDescent="0.25">
      <c r="A7" s="191" t="str">
        <f>Kopsavilkums!B10</f>
        <v>Terapijas nodaļa</v>
      </c>
      <c r="B7" s="79">
        <f>Kopsavilkums!C10</f>
        <v>0</v>
      </c>
      <c r="C7" s="80">
        <f>Kopsavilkums!G10</f>
        <v>0</v>
      </c>
      <c r="D7" s="80">
        <f>Kopsavilkums!J10</f>
        <v>0</v>
      </c>
      <c r="E7" s="81">
        <f>IF(C7=0,0,ROUND(C7/(C7+D7),4))</f>
        <v>0</v>
      </c>
      <c r="F7" s="192">
        <f>Kopsavilkums!D10</f>
        <v>0</v>
      </c>
      <c r="G7" s="82">
        <f>ROUND((B7*F7*E7),2)</f>
        <v>0</v>
      </c>
      <c r="H7" s="82">
        <f>ROUND((B7*F7),2)</f>
        <v>0</v>
      </c>
    </row>
    <row r="8" spans="1:8" s="78" customFormat="1" x14ac:dyDescent="0.25">
      <c r="A8" s="191" t="str">
        <f>Kopsavilkums!B12</f>
        <v>Laboratorija</v>
      </c>
      <c r="B8" s="79">
        <f>Kopsavilkums!C12</f>
        <v>0</v>
      </c>
      <c r="C8" s="80">
        <f>Kopsavilkums!G12</f>
        <v>0</v>
      </c>
      <c r="D8" s="80">
        <f>Kopsavilkums!J12</f>
        <v>0</v>
      </c>
      <c r="E8" s="81">
        <f>IF(C8=0,0,ROUND(C8/(C8+D8),4))</f>
        <v>0</v>
      </c>
      <c r="F8" s="192">
        <f>Kopsavilkums!D12</f>
        <v>0</v>
      </c>
      <c r="G8" s="82">
        <f>ROUND((B8*F8*E8),2)</f>
        <v>0</v>
      </c>
      <c r="H8" s="82">
        <f>ROUND((B8*F8),2)</f>
        <v>0</v>
      </c>
    </row>
    <row r="9" spans="1:8" ht="20.25" customHeight="1" x14ac:dyDescent="0.25">
      <c r="A9" s="258" t="s">
        <v>49</v>
      </c>
      <c r="B9" s="259"/>
      <c r="C9" s="259"/>
      <c r="D9" s="259"/>
      <c r="E9" s="259"/>
      <c r="F9" s="193">
        <f>MAX(F5:F8)</f>
        <v>0</v>
      </c>
      <c r="G9" s="39">
        <f>SUM(G5:G8)</f>
        <v>0</v>
      </c>
      <c r="H9" s="39">
        <f>SUM(H5:H8)</f>
        <v>0</v>
      </c>
    </row>
    <row r="10" spans="1:8" ht="20.25" customHeight="1" x14ac:dyDescent="0.25">
      <c r="A10" s="258" t="s">
        <v>51</v>
      </c>
      <c r="B10" s="259"/>
      <c r="C10" s="259"/>
      <c r="D10" s="259"/>
      <c r="E10" s="259"/>
      <c r="F10" s="193">
        <f>IF(G9*F9=0,0,ROUND(G9/H9*F9,2))</f>
        <v>0</v>
      </c>
    </row>
    <row r="11" spans="1:8" ht="20.25" customHeight="1" thickBot="1" x14ac:dyDescent="0.3">
      <c r="A11" s="260" t="s">
        <v>50</v>
      </c>
      <c r="B11" s="261"/>
      <c r="C11" s="261"/>
      <c r="D11" s="261"/>
      <c r="E11" s="261"/>
      <c r="F11" s="194">
        <f>F9-F10</f>
        <v>0</v>
      </c>
    </row>
  </sheetData>
  <mergeCells count="5">
    <mergeCell ref="A1:F1"/>
    <mergeCell ref="A9:E9"/>
    <mergeCell ref="A10:E10"/>
    <mergeCell ref="A11:E11"/>
    <mergeCell ref="A2:F2"/>
  </mergeCells>
  <pageMargins left="0.70866141732283472" right="0.70866141732283472" top="1.4806250000000001" bottom="0.74803149606299213" header="0.6" footer="0.31496062992125984"/>
  <pageSetup paperSize="9" scale="69" fitToHeight="0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7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6" sqref="E16"/>
    </sheetView>
  </sheetViews>
  <sheetFormatPr defaultColWidth="9.140625" defaultRowHeight="15" x14ac:dyDescent="0.25"/>
  <cols>
    <col min="1" max="1" width="27.140625" style="6" customWidth="1"/>
    <col min="2" max="7" width="18" style="6" customWidth="1"/>
    <col min="8" max="9" width="9.140625" style="6"/>
    <col min="10" max="14" width="12.85546875" style="6" customWidth="1"/>
    <col min="15" max="16384" width="9.140625" style="6"/>
  </cols>
  <sheetData>
    <row r="1" spans="1:14" s="40" customFormat="1" ht="40.5" customHeight="1" thickBot="1" x14ac:dyDescent="0.3">
      <c r="A1" s="263" t="s">
        <v>40</v>
      </c>
      <c r="B1" s="263"/>
      <c r="C1" s="263"/>
      <c r="D1" s="263"/>
      <c r="E1" s="263"/>
      <c r="F1" s="263"/>
      <c r="G1" s="263"/>
    </row>
    <row r="2" spans="1:14" s="7" customFormat="1" ht="33" customHeight="1" x14ac:dyDescent="0.25">
      <c r="A2" s="225"/>
      <c r="B2" s="265" t="s">
        <v>5</v>
      </c>
      <c r="C2" s="265" t="s">
        <v>39</v>
      </c>
      <c r="D2" s="265" t="s">
        <v>8</v>
      </c>
      <c r="E2" s="265"/>
      <c r="F2" s="265" t="s">
        <v>7</v>
      </c>
      <c r="G2" s="218"/>
      <c r="H2" s="22"/>
    </row>
    <row r="3" spans="1:14" s="7" customFormat="1" ht="30" x14ac:dyDescent="0.25">
      <c r="A3" s="264"/>
      <c r="B3" s="266"/>
      <c r="C3" s="266"/>
      <c r="D3" s="176" t="s">
        <v>22</v>
      </c>
      <c r="E3" s="176" t="s">
        <v>13</v>
      </c>
      <c r="F3" s="176" t="s">
        <v>22</v>
      </c>
      <c r="G3" s="175" t="s">
        <v>13</v>
      </c>
      <c r="H3" s="22"/>
    </row>
    <row r="4" spans="1:14" s="7" customFormat="1" x14ac:dyDescent="0.25">
      <c r="A4" s="174">
        <v>1</v>
      </c>
      <c r="B4" s="176">
        <v>2</v>
      </c>
      <c r="C4" s="176">
        <v>3</v>
      </c>
      <c r="D4" s="176">
        <v>4</v>
      </c>
      <c r="E4" s="176">
        <v>5</v>
      </c>
      <c r="F4" s="176">
        <v>6</v>
      </c>
      <c r="G4" s="175">
        <v>7</v>
      </c>
      <c r="H4" s="22"/>
    </row>
    <row r="5" spans="1:14" s="7" customFormat="1" ht="21" customHeight="1" x14ac:dyDescent="0.25">
      <c r="A5" s="18" t="s">
        <v>0</v>
      </c>
      <c r="B5" s="63"/>
      <c r="C5" s="65"/>
      <c r="D5" s="63"/>
      <c r="E5" s="64"/>
      <c r="F5" s="64"/>
      <c r="G5" s="65"/>
      <c r="H5" s="22"/>
    </row>
    <row r="6" spans="1:14" s="7" customFormat="1" ht="21" customHeight="1" x14ac:dyDescent="0.25">
      <c r="A6" s="14" t="s">
        <v>10</v>
      </c>
      <c r="B6" s="13"/>
      <c r="C6" s="66"/>
      <c r="D6" s="13"/>
      <c r="E6" s="8"/>
      <c r="F6" s="8"/>
      <c r="G6" s="66"/>
      <c r="H6" s="22"/>
    </row>
    <row r="7" spans="1:14" s="7" customFormat="1" ht="21" customHeight="1" x14ac:dyDescent="0.25">
      <c r="A7" s="14" t="s">
        <v>1</v>
      </c>
      <c r="B7" s="13"/>
      <c r="C7" s="66"/>
      <c r="D7" s="13"/>
      <c r="E7" s="8"/>
      <c r="F7" s="8"/>
      <c r="G7" s="66"/>
      <c r="H7" s="22"/>
    </row>
    <row r="8" spans="1:14" ht="23.25" customHeight="1" x14ac:dyDescent="0.25">
      <c r="A8" s="14" t="s">
        <v>18</v>
      </c>
      <c r="B8" s="13"/>
      <c r="C8" s="66"/>
      <c r="D8" s="13"/>
      <c r="E8" s="8"/>
      <c r="F8" s="8"/>
      <c r="G8" s="66"/>
      <c r="H8" s="31"/>
    </row>
    <row r="9" spans="1:14" s="10" customFormat="1" ht="23.25" customHeight="1" x14ac:dyDescent="0.25">
      <c r="A9" s="14" t="s">
        <v>58</v>
      </c>
      <c r="B9" s="13"/>
      <c r="C9" s="66"/>
      <c r="D9" s="13"/>
      <c r="E9" s="8"/>
      <c r="F9" s="8"/>
      <c r="G9" s="66"/>
      <c r="H9" s="23"/>
    </row>
    <row r="10" spans="1:14" s="10" customFormat="1" ht="23.25" customHeight="1" x14ac:dyDescent="0.25">
      <c r="A10" s="14" t="s">
        <v>59</v>
      </c>
      <c r="B10" s="13"/>
      <c r="C10" s="141"/>
      <c r="D10" s="13"/>
      <c r="E10" s="8"/>
      <c r="F10" s="8"/>
      <c r="G10" s="66"/>
      <c r="H10" s="23"/>
      <c r="J10" s="11"/>
      <c r="K10" s="11"/>
      <c r="L10" s="11"/>
      <c r="M10" s="11"/>
      <c r="N10" s="11"/>
    </row>
    <row r="11" spans="1:14" ht="23.25" customHeight="1" thickBot="1" x14ac:dyDescent="0.3">
      <c r="A11" s="185" t="s">
        <v>37</v>
      </c>
      <c r="B11" s="186"/>
      <c r="C11" s="187"/>
      <c r="D11" s="186"/>
      <c r="E11" s="188"/>
      <c r="F11" s="188"/>
      <c r="G11" s="187"/>
    </row>
    <row r="12" spans="1:14" ht="23.25" customHeight="1" x14ac:dyDescent="0.25">
      <c r="A12" s="12" t="s">
        <v>38</v>
      </c>
    </row>
    <row r="13" spans="1:14" ht="23.25" customHeight="1" x14ac:dyDescent="0.25"/>
    <row r="14" spans="1:14" ht="23.25" customHeight="1" x14ac:dyDescent="0.25"/>
    <row r="15" spans="1:14" ht="23.25" customHeight="1" x14ac:dyDescent="0.25"/>
    <row r="16" spans="1:14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  <row r="30" ht="23.25" customHeight="1" x14ac:dyDescent="0.25"/>
    <row r="31" ht="23.25" customHeight="1" x14ac:dyDescent="0.25"/>
    <row r="32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ht="23.25" customHeight="1" x14ac:dyDescent="0.25"/>
    <row r="50" ht="23.25" customHeight="1" x14ac:dyDescent="0.25"/>
    <row r="51" ht="23.25" customHeight="1" x14ac:dyDescent="0.25"/>
    <row r="52" ht="23.25" customHeight="1" x14ac:dyDescent="0.25"/>
    <row r="53" ht="23.25" customHeight="1" x14ac:dyDescent="0.25"/>
    <row r="54" ht="23.25" customHeight="1" x14ac:dyDescent="0.25"/>
    <row r="55" ht="23.25" customHeight="1" x14ac:dyDescent="0.25"/>
    <row r="56" ht="23.25" customHeight="1" x14ac:dyDescent="0.25"/>
    <row r="57" ht="23.25" customHeight="1" x14ac:dyDescent="0.25"/>
    <row r="58" ht="23.25" customHeight="1" x14ac:dyDescent="0.25"/>
    <row r="59" ht="23.25" customHeight="1" x14ac:dyDescent="0.25"/>
    <row r="60" ht="23.25" customHeight="1" x14ac:dyDescent="0.25"/>
    <row r="61" ht="23.25" customHeight="1" x14ac:dyDescent="0.25"/>
    <row r="62" ht="23.25" customHeight="1" x14ac:dyDescent="0.25"/>
    <row r="63" ht="23.25" customHeight="1" x14ac:dyDescent="0.25"/>
    <row r="64" ht="23.25" customHeight="1" x14ac:dyDescent="0.25"/>
    <row r="65" ht="23.25" customHeight="1" x14ac:dyDescent="0.25"/>
    <row r="66" ht="23.25" customHeight="1" x14ac:dyDescent="0.25"/>
    <row r="67" ht="23.25" customHeight="1" x14ac:dyDescent="0.25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8" sqref="I8"/>
    </sheetView>
  </sheetViews>
  <sheetFormatPr defaultRowHeight="15" x14ac:dyDescent="0.25"/>
  <cols>
    <col min="1" max="1" width="43" customWidth="1"/>
    <col min="2" max="8" width="12.7109375" customWidth="1"/>
    <col min="9" max="10" width="13.85546875" customWidth="1"/>
    <col min="11" max="12" width="15.5703125" customWidth="1"/>
  </cols>
  <sheetData>
    <row r="1" spans="1:13" s="4" customFormat="1" ht="60.75" customHeight="1" thickBot="1" x14ac:dyDescent="0.3">
      <c r="A1" s="267" t="s">
        <v>41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3" ht="15" customHeight="1" x14ac:dyDescent="0.25">
      <c r="A2" s="272"/>
      <c r="B2" s="225" t="s">
        <v>5</v>
      </c>
      <c r="C2" s="218" t="s">
        <v>39</v>
      </c>
      <c r="D2" s="269" t="s">
        <v>25</v>
      </c>
      <c r="E2" s="270"/>
      <c r="F2" s="270"/>
      <c r="G2" s="270"/>
      <c r="H2" s="270"/>
      <c r="I2" s="270"/>
      <c r="J2" s="271"/>
      <c r="K2" s="225" t="s">
        <v>30</v>
      </c>
      <c r="L2" s="218" t="s">
        <v>31</v>
      </c>
    </row>
    <row r="3" spans="1:13" ht="45.75" customHeight="1" x14ac:dyDescent="0.25">
      <c r="A3" s="273"/>
      <c r="B3" s="264"/>
      <c r="C3" s="268"/>
      <c r="D3" s="264" t="s">
        <v>26</v>
      </c>
      <c r="E3" s="266"/>
      <c r="F3" s="266"/>
      <c r="G3" s="266"/>
      <c r="H3" s="266"/>
      <c r="I3" s="266" t="s">
        <v>23</v>
      </c>
      <c r="J3" s="268"/>
      <c r="K3" s="264"/>
      <c r="L3" s="268"/>
    </row>
    <row r="4" spans="1:13" ht="75.75" thickBot="1" x14ac:dyDescent="0.3">
      <c r="A4" s="274"/>
      <c r="B4" s="226"/>
      <c r="C4" s="219"/>
      <c r="D4" s="42" t="s">
        <v>24</v>
      </c>
      <c r="E4" s="17" t="s">
        <v>3</v>
      </c>
      <c r="F4" s="17" t="s">
        <v>27</v>
      </c>
      <c r="G4" s="17" t="s">
        <v>21</v>
      </c>
      <c r="H4" s="17" t="s">
        <v>28</v>
      </c>
      <c r="I4" s="17" t="s">
        <v>54</v>
      </c>
      <c r="J4" s="41" t="s">
        <v>55</v>
      </c>
      <c r="K4" s="226"/>
      <c r="L4" s="219"/>
      <c r="M4" s="2"/>
    </row>
    <row r="5" spans="1:13" ht="21" customHeight="1" x14ac:dyDescent="0.25">
      <c r="A5" s="181">
        <v>1</v>
      </c>
      <c r="B5" s="177">
        <v>2</v>
      </c>
      <c r="C5" s="134">
        <v>3</v>
      </c>
      <c r="D5" s="177">
        <v>4</v>
      </c>
      <c r="E5" s="178">
        <v>5</v>
      </c>
      <c r="F5" s="178">
        <v>6</v>
      </c>
      <c r="G5" s="178">
        <v>7</v>
      </c>
      <c r="H5" s="178">
        <v>8</v>
      </c>
      <c r="I5" s="178">
        <v>9</v>
      </c>
      <c r="J5" s="134">
        <v>10</v>
      </c>
      <c r="K5" s="177">
        <v>11</v>
      </c>
      <c r="L5" s="134">
        <v>12</v>
      </c>
      <c r="M5" s="2"/>
    </row>
    <row r="6" spans="1:13" ht="23.25" customHeight="1" thickBot="1" x14ac:dyDescent="0.3">
      <c r="A6" s="15" t="s">
        <v>2</v>
      </c>
      <c r="B6" s="68"/>
      <c r="C6" s="71"/>
      <c r="D6" s="68"/>
      <c r="E6" s="69"/>
      <c r="F6" s="69"/>
      <c r="G6" s="69"/>
      <c r="H6" s="69"/>
      <c r="I6" s="70"/>
      <c r="J6" s="71"/>
      <c r="K6" s="68">
        <f>ROUND((D6*D$8+I6*I$8+J6*J$8),2)</f>
        <v>0</v>
      </c>
      <c r="L6" s="71">
        <f t="shared" ref="L6:L7" si="0">SUM(D6:J6)-K6</f>
        <v>0</v>
      </c>
      <c r="M6" s="12"/>
    </row>
    <row r="7" spans="1:13" ht="23.25" hidden="1" customHeight="1" x14ac:dyDescent="0.25">
      <c r="A7" s="15" t="s">
        <v>11</v>
      </c>
      <c r="B7" s="68"/>
      <c r="C7" s="71"/>
      <c r="D7" s="68"/>
      <c r="E7" s="69"/>
      <c r="F7" s="69"/>
      <c r="G7" s="69"/>
      <c r="H7" s="69"/>
      <c r="I7" s="69"/>
      <c r="J7" s="72"/>
      <c r="K7" s="68">
        <f>ROUND(D7*D$8,2)</f>
        <v>0</v>
      </c>
      <c r="L7" s="71">
        <f t="shared" si="0"/>
        <v>0</v>
      </c>
      <c r="M7" s="12"/>
    </row>
    <row r="8" spans="1:13" s="24" customFormat="1" ht="23.25" customHeight="1" thickBot="1" x14ac:dyDescent="0.3">
      <c r="A8" s="43" t="s">
        <v>29</v>
      </c>
      <c r="B8" s="76"/>
      <c r="C8" s="77"/>
      <c r="D8" s="73">
        <f>ROUND(IF(SUM(Kopsavilkums!G5:G11)=0,0,SUM(Kopsavilkums!G5:G11)/(SUM(Kopsavilkums!G5:G11)+SUM(Kopsavilkums!J5:J11))),4)</f>
        <v>0</v>
      </c>
      <c r="E8" s="74"/>
      <c r="F8" s="74"/>
      <c r="G8" s="74">
        <f>Kopsavilkums!L12</f>
        <v>0</v>
      </c>
      <c r="H8" s="74"/>
      <c r="I8" s="74">
        <v>1</v>
      </c>
      <c r="J8" s="75">
        <v>0</v>
      </c>
      <c r="K8" s="76"/>
      <c r="L8" s="77"/>
    </row>
    <row r="9" spans="1:13" ht="23.25" customHeight="1" x14ac:dyDescent="0.25"/>
    <row r="10" spans="1:13" ht="23.25" customHeight="1" x14ac:dyDescent="0.25"/>
    <row r="11" spans="1:13" ht="23.25" customHeight="1" x14ac:dyDescent="0.25"/>
    <row r="12" spans="1:13" ht="23.25" customHeight="1" x14ac:dyDescent="0.25"/>
    <row r="13" spans="1:13" ht="23.25" customHeight="1" x14ac:dyDescent="0.25"/>
    <row r="14" spans="1:13" ht="23.25" customHeight="1" x14ac:dyDescent="0.25"/>
    <row r="15" spans="1:13" ht="23.25" customHeight="1" x14ac:dyDescent="0.25"/>
    <row r="16" spans="1:13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9" fitToHeight="0" orientation="landscape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7"/>
  <sheetViews>
    <sheetView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6.7109375" customWidth="1"/>
    <col min="2" max="2" width="16.42578125" bestFit="1" customWidth="1"/>
    <col min="3" max="3" width="19" bestFit="1" customWidth="1"/>
    <col min="4" max="4" width="19.140625" bestFit="1" customWidth="1"/>
    <col min="5" max="5" width="18" bestFit="1" customWidth="1"/>
  </cols>
  <sheetData>
    <row r="1" spans="1:5" ht="21.75" thickBot="1" x14ac:dyDescent="0.3">
      <c r="A1" s="275" t="s">
        <v>111</v>
      </c>
      <c r="B1" s="275"/>
      <c r="C1" s="275"/>
      <c r="D1" s="275"/>
      <c r="E1" s="275"/>
    </row>
    <row r="2" spans="1:5" ht="70.5" customHeight="1" x14ac:dyDescent="0.25">
      <c r="A2" s="201" t="s">
        <v>112</v>
      </c>
      <c r="B2" s="202" t="s">
        <v>127</v>
      </c>
      <c r="C2" s="202" t="s">
        <v>128</v>
      </c>
      <c r="D2" s="202" t="s">
        <v>129</v>
      </c>
      <c r="E2" s="203" t="s">
        <v>130</v>
      </c>
    </row>
    <row r="3" spans="1:5" x14ac:dyDescent="0.25">
      <c r="A3" s="204">
        <v>1</v>
      </c>
      <c r="B3" s="162">
        <v>2</v>
      </c>
      <c r="C3" s="162">
        <v>3</v>
      </c>
      <c r="D3" s="162">
        <v>4</v>
      </c>
      <c r="E3" s="205" t="s">
        <v>133</v>
      </c>
    </row>
    <row r="4" spans="1:5" x14ac:dyDescent="0.25">
      <c r="A4" s="209" t="s">
        <v>113</v>
      </c>
      <c r="B4" s="163"/>
      <c r="C4" s="164" t="s">
        <v>114</v>
      </c>
      <c r="D4" s="165" t="e">
        <f>B4*$C$5</f>
        <v>#DIV/0!</v>
      </c>
      <c r="E4" s="210" t="e">
        <f>B4-D4</f>
        <v>#DIV/0!</v>
      </c>
    </row>
    <row r="5" spans="1:5" x14ac:dyDescent="0.25">
      <c r="A5" s="209" t="s">
        <v>115</v>
      </c>
      <c r="B5" s="163">
        <f>Kopsavilkums!M19</f>
        <v>0</v>
      </c>
      <c r="C5" s="166" t="e">
        <f>ROUND(D5/B5,4)</f>
        <v>#DIV/0!</v>
      </c>
      <c r="D5" s="165">
        <f>Kopsavilkums!N19</f>
        <v>0</v>
      </c>
      <c r="E5" s="210">
        <f>Kopsavilkums!O19</f>
        <v>0</v>
      </c>
    </row>
    <row r="6" spans="1:5" x14ac:dyDescent="0.25">
      <c r="A6" s="209" t="s">
        <v>116</v>
      </c>
      <c r="B6" s="163"/>
      <c r="C6" s="164" t="s">
        <v>114</v>
      </c>
      <c r="D6" s="165" t="e">
        <f>B6*$C$5</f>
        <v>#DIV/0!</v>
      </c>
      <c r="E6" s="210" t="e">
        <f>B6-D6</f>
        <v>#DIV/0!</v>
      </c>
    </row>
    <row r="7" spans="1:5" ht="15.75" thickBot="1" x14ac:dyDescent="0.3">
      <c r="A7" s="211" t="s">
        <v>117</v>
      </c>
      <c r="B7" s="212">
        <f>SUM(B4:B6)</f>
        <v>0</v>
      </c>
      <c r="C7" s="213" t="s">
        <v>114</v>
      </c>
      <c r="D7" s="214" t="e">
        <f>SUM(D4:D6)</f>
        <v>#DIV/0!</v>
      </c>
      <c r="E7" s="215" t="e">
        <f>SUM(E4:E6)</f>
        <v>#DIV/0!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B11" sqref="B11"/>
    </sheetView>
  </sheetViews>
  <sheetFormatPr defaultColWidth="9.140625" defaultRowHeight="28.5" x14ac:dyDescent="0.25"/>
  <cols>
    <col min="1" max="3" width="20" style="4" customWidth="1"/>
    <col min="4" max="4" width="43.85546875" style="4" customWidth="1"/>
    <col min="5" max="5" width="9.140625" style="85"/>
    <col min="6" max="16384" width="9.140625" style="4"/>
  </cols>
  <sheetData>
    <row r="1" spans="1:5" ht="29.25" thickBot="1" x14ac:dyDescent="0.3">
      <c r="A1" s="276" t="s">
        <v>62</v>
      </c>
      <c r="B1" s="276"/>
      <c r="C1" s="276"/>
      <c r="D1" s="276"/>
      <c r="E1" s="83"/>
    </row>
    <row r="2" spans="1:5" ht="85.5" x14ac:dyDescent="0.25">
      <c r="A2" s="201" t="s">
        <v>63</v>
      </c>
      <c r="B2" s="202" t="s">
        <v>131</v>
      </c>
      <c r="C2" s="202" t="s">
        <v>132</v>
      </c>
      <c r="D2" s="203" t="s">
        <v>64</v>
      </c>
      <c r="E2" s="83" t="s">
        <v>66</v>
      </c>
    </row>
    <row r="3" spans="1:5" ht="15" x14ac:dyDescent="0.25">
      <c r="A3" s="204">
        <v>1</v>
      </c>
      <c r="B3" s="162">
        <v>2</v>
      </c>
      <c r="C3" s="162" t="s">
        <v>65</v>
      </c>
      <c r="D3" s="205">
        <v>4</v>
      </c>
      <c r="E3" s="4"/>
    </row>
    <row r="4" spans="1:5" ht="36.75" thickBot="1" x14ac:dyDescent="0.3">
      <c r="A4" s="206">
        <f>Kopsavilkums!M19</f>
        <v>0</v>
      </c>
      <c r="B4" s="207">
        <f>Kopsavilkums!N19</f>
        <v>0</v>
      </c>
      <c r="C4" s="207">
        <f>A4-B4</f>
        <v>0</v>
      </c>
      <c r="D4" s="208"/>
      <c r="E4" s="84"/>
    </row>
    <row r="8" spans="1:5" x14ac:dyDescent="0.25">
      <c r="A8" s="29" t="s">
        <v>81</v>
      </c>
      <c r="B8" s="29" t="b">
        <f>B9&gt;=B10</f>
        <v>1</v>
      </c>
      <c r="C8" s="29" t="b">
        <f>C9&lt;=C10</f>
        <v>1</v>
      </c>
    </row>
    <row r="9" spans="1:5" x14ac:dyDescent="0.25">
      <c r="A9" s="4" t="s">
        <v>82</v>
      </c>
      <c r="B9" s="33">
        <f>B4</f>
        <v>0</v>
      </c>
      <c r="C9" s="33">
        <f>C4</f>
        <v>0</v>
      </c>
    </row>
    <row r="10" spans="1:5" x14ac:dyDescent="0.25">
      <c r="A10" s="4" t="s">
        <v>83</v>
      </c>
      <c r="B10" s="33">
        <f>'Projekta 2.pielikums'!I7</f>
        <v>0</v>
      </c>
      <c r="C10" s="33">
        <f>'Projekta 2.pielikums'!I8+'Projekta 2.pielikums'!I10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9" sqref="L9"/>
    </sheetView>
  </sheetViews>
  <sheetFormatPr defaultColWidth="9.140625" defaultRowHeight="16.5" x14ac:dyDescent="0.25"/>
  <cols>
    <col min="1" max="1" width="34.7109375" style="87" customWidth="1"/>
    <col min="2" max="8" width="13.7109375" style="87" customWidth="1"/>
    <col min="9" max="9" width="17.140625" style="87" customWidth="1"/>
    <col min="10" max="10" width="16.85546875" style="87" customWidth="1"/>
    <col min="11" max="11" width="9.140625" style="87"/>
    <col min="12" max="12" width="17.85546875" style="87" customWidth="1"/>
    <col min="13" max="13" width="9.140625" style="87"/>
    <col min="14" max="14" width="9.85546875" style="87" bestFit="1" customWidth="1"/>
    <col min="15" max="16384" width="9.140625" style="87"/>
  </cols>
  <sheetData>
    <row r="1" spans="1:15" ht="18" x14ac:dyDescent="0.25">
      <c r="A1" s="277" t="s">
        <v>67</v>
      </c>
      <c r="B1" s="278"/>
      <c r="C1" s="278"/>
      <c r="D1" s="278"/>
      <c r="E1" s="278"/>
      <c r="F1" s="278"/>
      <c r="G1" s="278"/>
      <c r="H1" s="278"/>
      <c r="I1" s="278"/>
      <c r="J1" s="279"/>
      <c r="K1" s="86"/>
    </row>
    <row r="2" spans="1:15" ht="18" x14ac:dyDescent="0.25">
      <c r="A2" s="88"/>
      <c r="B2" s="89"/>
      <c r="C2" s="89"/>
      <c r="D2" s="89"/>
      <c r="E2" s="89"/>
      <c r="F2" s="89"/>
      <c r="G2" s="89"/>
      <c r="H2" s="89"/>
      <c r="I2" s="90"/>
      <c r="J2" s="90"/>
    </row>
    <row r="3" spans="1:15" s="93" customFormat="1" ht="33" x14ac:dyDescent="0.25">
      <c r="A3" s="280" t="s">
        <v>68</v>
      </c>
      <c r="B3" s="91" t="s">
        <v>72</v>
      </c>
      <c r="C3" s="91" t="s">
        <v>73</v>
      </c>
      <c r="D3" s="91" t="s">
        <v>74</v>
      </c>
      <c r="E3" s="91" t="s">
        <v>75</v>
      </c>
      <c r="F3" s="91" t="s">
        <v>118</v>
      </c>
      <c r="G3" s="91" t="s">
        <v>120</v>
      </c>
      <c r="H3" s="91" t="s">
        <v>121</v>
      </c>
      <c r="I3" s="282" t="s">
        <v>76</v>
      </c>
      <c r="J3" s="282" t="s">
        <v>77</v>
      </c>
      <c r="K3" s="92" t="s">
        <v>12</v>
      </c>
      <c r="L3" s="283" t="s">
        <v>86</v>
      </c>
    </row>
    <row r="4" spans="1:15" s="93" customFormat="1" ht="47.25" x14ac:dyDescent="0.25">
      <c r="A4" s="281"/>
      <c r="B4" s="94" t="s">
        <v>71</v>
      </c>
      <c r="C4" s="94" t="s">
        <v>71</v>
      </c>
      <c r="D4" s="94" t="s">
        <v>71</v>
      </c>
      <c r="E4" s="94" t="s">
        <v>71</v>
      </c>
      <c r="F4" s="94" t="s">
        <v>71</v>
      </c>
      <c r="G4" s="94" t="s">
        <v>71</v>
      </c>
      <c r="H4" s="94" t="s">
        <v>71</v>
      </c>
      <c r="I4" s="94" t="s">
        <v>71</v>
      </c>
      <c r="J4" s="94" t="s">
        <v>79</v>
      </c>
      <c r="K4" s="92" t="s">
        <v>12</v>
      </c>
      <c r="L4" s="284"/>
    </row>
    <row r="5" spans="1:15" ht="33" x14ac:dyDescent="0.25">
      <c r="A5" s="95" t="s">
        <v>78</v>
      </c>
      <c r="B5" s="96">
        <f t="shared" ref="B5:H6" si="0">IF($L$12&gt;0,$L5/$L$12*B$14*$L$14,0)</f>
        <v>0</v>
      </c>
      <c r="C5" s="96">
        <f t="shared" si="0"/>
        <v>0</v>
      </c>
      <c r="D5" s="96">
        <f t="shared" si="0"/>
        <v>0</v>
      </c>
      <c r="E5" s="96">
        <f t="shared" si="0"/>
        <v>0</v>
      </c>
      <c r="F5" s="96">
        <f t="shared" si="0"/>
        <v>0</v>
      </c>
      <c r="G5" s="96">
        <f t="shared" si="0"/>
        <v>0</v>
      </c>
      <c r="H5" s="96">
        <f t="shared" si="0"/>
        <v>0</v>
      </c>
      <c r="I5" s="97">
        <f t="shared" ref="I5:I11" si="1">SUM(B5:H5)</f>
        <v>0</v>
      </c>
      <c r="J5" s="98">
        <f t="shared" ref="J5:J12" si="2">IF($I$9&gt;0,I5/$I$9,0)</f>
        <v>0</v>
      </c>
      <c r="K5" s="92" t="s">
        <v>12</v>
      </c>
      <c r="L5" s="99">
        <v>0.85</v>
      </c>
    </row>
    <row r="6" spans="1:15" ht="33" x14ac:dyDescent="0.25">
      <c r="A6" s="95" t="s">
        <v>134</v>
      </c>
      <c r="B6" s="96">
        <f t="shared" si="0"/>
        <v>0</v>
      </c>
      <c r="C6" s="96">
        <f t="shared" si="0"/>
        <v>0</v>
      </c>
      <c r="D6" s="96">
        <f t="shared" si="0"/>
        <v>0</v>
      </c>
      <c r="E6" s="96">
        <f t="shared" si="0"/>
        <v>0</v>
      </c>
      <c r="F6" s="96">
        <f t="shared" si="0"/>
        <v>0</v>
      </c>
      <c r="G6" s="96">
        <f t="shared" si="0"/>
        <v>0</v>
      </c>
      <c r="H6" s="96">
        <f t="shared" si="0"/>
        <v>0</v>
      </c>
      <c r="I6" s="97">
        <f t="shared" si="1"/>
        <v>0</v>
      </c>
      <c r="J6" s="98">
        <f t="shared" si="2"/>
        <v>0</v>
      </c>
      <c r="K6" s="92" t="s">
        <v>12</v>
      </c>
      <c r="L6" s="99">
        <v>0.09</v>
      </c>
    </row>
    <row r="7" spans="1:15" ht="33" x14ac:dyDescent="0.25">
      <c r="A7" s="100" t="s">
        <v>135</v>
      </c>
      <c r="B7" s="101">
        <f t="shared" ref="B7:H7" si="3">SUM(B5:B6)</f>
        <v>0</v>
      </c>
      <c r="C7" s="101">
        <f t="shared" si="3"/>
        <v>0</v>
      </c>
      <c r="D7" s="101">
        <f t="shared" si="3"/>
        <v>0</v>
      </c>
      <c r="E7" s="101">
        <f t="shared" si="3"/>
        <v>0</v>
      </c>
      <c r="F7" s="101">
        <f t="shared" si="3"/>
        <v>0</v>
      </c>
      <c r="G7" s="101">
        <f t="shared" si="3"/>
        <v>0</v>
      </c>
      <c r="H7" s="101">
        <f t="shared" si="3"/>
        <v>0</v>
      </c>
      <c r="I7" s="101">
        <f t="shared" si="1"/>
        <v>0</v>
      </c>
      <c r="J7" s="102">
        <f t="shared" si="2"/>
        <v>0</v>
      </c>
      <c r="K7" s="92" t="s">
        <v>12</v>
      </c>
      <c r="L7" s="99">
        <f>SUM(L5:L6)</f>
        <v>0.94</v>
      </c>
      <c r="O7" s="87" t="s">
        <v>81</v>
      </c>
    </row>
    <row r="8" spans="1:15" ht="33" x14ac:dyDescent="0.25">
      <c r="A8" s="103" t="s">
        <v>136</v>
      </c>
      <c r="B8" s="96">
        <f t="shared" ref="B8:H8" si="4">IF($L$12&gt;0,$L8/$L$12*B$14*$L$14,0)</f>
        <v>0</v>
      </c>
      <c r="C8" s="96">
        <f t="shared" si="4"/>
        <v>0</v>
      </c>
      <c r="D8" s="96">
        <f t="shared" si="4"/>
        <v>0</v>
      </c>
      <c r="E8" s="96">
        <f t="shared" si="4"/>
        <v>0</v>
      </c>
      <c r="F8" s="96">
        <f t="shared" si="4"/>
        <v>0</v>
      </c>
      <c r="G8" s="96">
        <f t="shared" si="4"/>
        <v>0</v>
      </c>
      <c r="H8" s="96">
        <f t="shared" si="4"/>
        <v>0</v>
      </c>
      <c r="I8" s="97">
        <f t="shared" si="1"/>
        <v>0</v>
      </c>
      <c r="J8" s="98">
        <f t="shared" si="2"/>
        <v>0</v>
      </c>
      <c r="K8" s="92" t="s">
        <v>12</v>
      </c>
      <c r="L8" s="99">
        <v>0.06</v>
      </c>
      <c r="N8" s="112">
        <f>'Līguma pielikums'!B4</f>
        <v>0</v>
      </c>
      <c r="O8" s="87" t="b">
        <f>I7&lt;=N8</f>
        <v>1</v>
      </c>
    </row>
    <row r="9" spans="1:15" ht="33" x14ac:dyDescent="0.25">
      <c r="A9" s="104" t="s">
        <v>69</v>
      </c>
      <c r="B9" s="105">
        <f>SUM(B7:B8)</f>
        <v>0</v>
      </c>
      <c r="C9" s="105">
        <f t="shared" ref="C9:H9" si="5">SUM(C7:C8)</f>
        <v>0</v>
      </c>
      <c r="D9" s="105">
        <f t="shared" si="5"/>
        <v>0</v>
      </c>
      <c r="E9" s="105">
        <f t="shared" si="5"/>
        <v>0</v>
      </c>
      <c r="F9" s="105">
        <f t="shared" si="5"/>
        <v>0</v>
      </c>
      <c r="G9" s="105">
        <f t="shared" si="5"/>
        <v>0</v>
      </c>
      <c r="H9" s="105">
        <f t="shared" si="5"/>
        <v>0</v>
      </c>
      <c r="I9" s="105">
        <f t="shared" si="1"/>
        <v>0</v>
      </c>
      <c r="J9" s="106">
        <f t="shared" si="2"/>
        <v>0</v>
      </c>
      <c r="K9" s="92" t="s">
        <v>12</v>
      </c>
      <c r="L9" s="99">
        <f>L7+L8</f>
        <v>1</v>
      </c>
    </row>
    <row r="10" spans="1:15" ht="33" x14ac:dyDescent="0.25">
      <c r="A10" s="103" t="s">
        <v>137</v>
      </c>
      <c r="B10" s="96">
        <f t="shared" ref="B10:H10" si="6">IF($L$12&gt;0,$L10/$L$12*B$14*$L$14,0)</f>
        <v>0</v>
      </c>
      <c r="C10" s="96">
        <f t="shared" si="6"/>
        <v>0</v>
      </c>
      <c r="D10" s="96">
        <f t="shared" si="6"/>
        <v>0</v>
      </c>
      <c r="E10" s="96">
        <f t="shared" si="6"/>
        <v>0</v>
      </c>
      <c r="F10" s="96">
        <f t="shared" si="6"/>
        <v>0</v>
      </c>
      <c r="G10" s="96">
        <f t="shared" si="6"/>
        <v>0</v>
      </c>
      <c r="H10" s="96">
        <f t="shared" si="6"/>
        <v>0</v>
      </c>
      <c r="I10" s="97">
        <f t="shared" si="1"/>
        <v>0</v>
      </c>
      <c r="J10" s="98">
        <f t="shared" si="2"/>
        <v>0</v>
      </c>
      <c r="K10" s="92" t="s">
        <v>12</v>
      </c>
      <c r="L10" s="161">
        <v>0</v>
      </c>
      <c r="N10" s="113"/>
    </row>
    <row r="11" spans="1:15" ht="33" x14ac:dyDescent="0.25">
      <c r="A11" s="104" t="s">
        <v>80</v>
      </c>
      <c r="B11" s="105">
        <f t="shared" ref="B11:H11" si="7">SUM(B10:B10)</f>
        <v>0</v>
      </c>
      <c r="C11" s="105">
        <f t="shared" si="7"/>
        <v>0</v>
      </c>
      <c r="D11" s="105">
        <f t="shared" si="7"/>
        <v>0</v>
      </c>
      <c r="E11" s="105">
        <f t="shared" si="7"/>
        <v>0</v>
      </c>
      <c r="F11" s="105">
        <f t="shared" si="7"/>
        <v>0</v>
      </c>
      <c r="G11" s="105">
        <f t="shared" si="7"/>
        <v>0</v>
      </c>
      <c r="H11" s="105">
        <f t="shared" si="7"/>
        <v>0</v>
      </c>
      <c r="I11" s="105">
        <f t="shared" si="1"/>
        <v>0</v>
      </c>
      <c r="J11" s="107">
        <f t="shared" si="2"/>
        <v>0</v>
      </c>
      <c r="K11" s="92" t="s">
        <v>12</v>
      </c>
      <c r="L11" s="99">
        <f>SUM(L10:L10)</f>
        <v>0</v>
      </c>
    </row>
    <row r="12" spans="1:15" ht="33" x14ac:dyDescent="0.25">
      <c r="A12" s="217" t="s">
        <v>70</v>
      </c>
      <c r="B12" s="108">
        <f t="shared" ref="B12:H12" si="8">B9+B11</f>
        <v>0</v>
      </c>
      <c r="C12" s="108">
        <f t="shared" si="8"/>
        <v>0</v>
      </c>
      <c r="D12" s="108">
        <f t="shared" si="8"/>
        <v>0</v>
      </c>
      <c r="E12" s="108">
        <f t="shared" si="8"/>
        <v>0</v>
      </c>
      <c r="F12" s="108">
        <f t="shared" si="8"/>
        <v>0</v>
      </c>
      <c r="G12" s="108">
        <f t="shared" si="8"/>
        <v>0</v>
      </c>
      <c r="H12" s="108">
        <f t="shared" si="8"/>
        <v>0</v>
      </c>
      <c r="I12" s="108">
        <f>SUM(B12:H12)</f>
        <v>0</v>
      </c>
      <c r="J12" s="109">
        <f t="shared" si="2"/>
        <v>0</v>
      </c>
      <c r="K12" s="92" t="s">
        <v>12</v>
      </c>
      <c r="L12" s="99">
        <f>L9+L11</f>
        <v>1</v>
      </c>
    </row>
    <row r="13" spans="1:15" ht="33" x14ac:dyDescent="0.25">
      <c r="K13" s="92" t="s">
        <v>12</v>
      </c>
    </row>
    <row r="14" spans="1:15" ht="33" x14ac:dyDescent="0.25">
      <c r="A14" s="110" t="s">
        <v>87</v>
      </c>
      <c r="B14" s="99"/>
      <c r="C14" s="99">
        <v>0.3</v>
      </c>
      <c r="D14" s="99">
        <v>0.35</v>
      </c>
      <c r="E14" s="99">
        <v>0.35</v>
      </c>
      <c r="F14" s="99">
        <v>0</v>
      </c>
      <c r="G14" s="99"/>
      <c r="H14" s="99"/>
      <c r="I14" s="99">
        <f>SUM(B14:H14)</f>
        <v>0.99999999999999989</v>
      </c>
      <c r="J14" s="285" t="s">
        <v>85</v>
      </c>
      <c r="K14" s="286"/>
      <c r="L14" s="111">
        <f>'Līguma pielikums'!A4</f>
        <v>0</v>
      </c>
      <c r="M14" s="86" t="s">
        <v>12</v>
      </c>
      <c r="N14" s="86"/>
    </row>
    <row r="15" spans="1:15" ht="33" x14ac:dyDescent="0.25">
      <c r="K15" s="92" t="s">
        <v>12</v>
      </c>
    </row>
  </sheetData>
  <mergeCells count="5">
    <mergeCell ref="A1:J1"/>
    <mergeCell ref="A3:A4"/>
    <mergeCell ref="I3:J3"/>
    <mergeCell ref="L3:L4"/>
    <mergeCell ref="J14:K14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25"/>
      <c r="B1" s="25" t="s">
        <v>34</v>
      </c>
      <c r="C1" s="25" t="s">
        <v>35</v>
      </c>
      <c r="D1" s="25" t="s">
        <v>36</v>
      </c>
    </row>
    <row r="2" spans="1:6" s="4" customFormat="1" ht="24" customHeight="1" x14ac:dyDescent="0.25">
      <c r="A2" s="26" t="s">
        <v>32</v>
      </c>
      <c r="B2" s="9">
        <f>Kopsavilkums!N19</f>
        <v>0</v>
      </c>
      <c r="C2" s="9"/>
      <c r="D2" s="9">
        <f>IF(B2&gt;C2,0,B2-C2)</f>
        <v>0</v>
      </c>
      <c r="F2" s="33"/>
    </row>
    <row r="3" spans="1:6" s="4" customFormat="1" ht="24" customHeight="1" x14ac:dyDescent="0.25">
      <c r="A3" s="26" t="s">
        <v>33</v>
      </c>
      <c r="B3" s="9">
        <f>Kopsavilkums!O19</f>
        <v>0</v>
      </c>
      <c r="C3" s="9"/>
      <c r="D3" s="9">
        <f>IF(B3&lt;C3,0,B3-C3)</f>
        <v>0</v>
      </c>
    </row>
    <row r="4" spans="1:6" s="29" customFormat="1" ht="24" customHeight="1" x14ac:dyDescent="0.25">
      <c r="A4" s="27" t="s">
        <v>19</v>
      </c>
      <c r="B4" s="32">
        <f t="shared" ref="B4:C4" si="0">SUM(B2:B3)</f>
        <v>0</v>
      </c>
      <c r="C4" s="32">
        <f t="shared" si="0"/>
        <v>0</v>
      </c>
      <c r="D4" s="28">
        <f>SUM(D2:D3)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Kopsavilkums</vt:lpstr>
      <vt:lpstr>Ģimenes ārsta prakse</vt:lpstr>
      <vt:lpstr>Jaunais lifts</vt:lpstr>
      <vt:lpstr>Saistīta infrastruktūra</vt:lpstr>
      <vt:lpstr>Saistīta infrastruktūra2</vt:lpstr>
      <vt:lpstr>Atbalsta darbības</vt:lpstr>
      <vt:lpstr>Līguma pielikums</vt:lpstr>
      <vt:lpstr>Projekta 2.pielikums</vt:lpstr>
      <vt:lpstr>Pārbaude</vt:lpstr>
      <vt:lpstr>'Ģimenes ārsta prakse'!Print_Area</vt:lpstr>
      <vt:lpstr>'Jaunais lifts'!Print_Area</vt:lpstr>
      <vt:lpstr>Kopsavilkums!Print_Area</vt:lpstr>
      <vt:lpstr>'Līguma pielikums'!Print_Area</vt:lpstr>
      <vt:lpstr>'Projekta 2.pielikums'!Print_Area</vt:lpstr>
      <vt:lpstr>'Saistīta infrastruktūra'!Print_Area</vt:lpstr>
      <vt:lpstr>'Saistīta infrastruktūra2'!Print_Area</vt:lpstr>
      <vt:lpstr>Kopsavilkums!Print_Titles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Natālija Hamandikova</cp:lastModifiedBy>
  <cp:lastPrinted>2018-10-30T12:38:10Z</cp:lastPrinted>
  <dcterms:created xsi:type="dcterms:W3CDTF">2012-10-25T11:13:17Z</dcterms:created>
  <dcterms:modified xsi:type="dcterms:W3CDTF">2019-01-30T12:01:48Z</dcterms:modified>
</cp:coreProperties>
</file>